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13_ncr:1_{1D0A30AA-2D6B-4122-AEC6-6DF3CC73C953}" xr6:coauthVersionLast="47" xr6:coauthVersionMax="47" xr10:uidLastSave="{00000000-0000-0000-0000-000000000000}"/>
  <bookViews>
    <workbookView xWindow="20370" yWindow="-120" windowWidth="20730" windowHeight="11160" activeTab="2" xr2:uid="{00000000-000D-0000-FFFF-FFFF00000000}"/>
  </bookViews>
  <sheets>
    <sheet name="thang 8" sheetId="1" r:id="rId1"/>
    <sheet name="Thang 8 2023" sheetId="2" r:id="rId2"/>
    <sheet name="Luy ke T8 2023" sheetId="3" r:id="rId3"/>
  </sheets>
  <externalReferences>
    <externalReference r:id="rId4"/>
    <externalReference r:id="rId5"/>
  </externalReferences>
  <definedNames>
    <definedName name="_xlnm._FilterDatabase" localSheetId="1" hidden="1">'Thang 8 2023'!$A$32:$K$133</definedName>
    <definedName name="_xlnm.Print_Area" localSheetId="2">'Luy ke T8 2023'!$A$1:$D$327</definedName>
    <definedName name="_xlnm.Print_Area" localSheetId="0">'thang 8'!$A$1:$F$25</definedName>
    <definedName name="_xlnm.Print_Area" localSheetId="1">'Thang 8 2023'!$A$1:$K$270</definedName>
    <definedName name="_xlnm.Print_Titles" localSheetId="2">'Luy ke T8 2023'!$256:$256</definedName>
    <definedName name="_xlnm.Print_Titles" localSheetId="1">'Thang 8 2023'!$200:$200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3" i="1"/>
  <c r="O37" i="2"/>
  <c r="N42" i="2"/>
  <c r="N12" i="2"/>
  <c r="N11" i="2"/>
  <c r="N10" i="2"/>
  <c r="N9" i="2"/>
  <c r="L24" i="1" l="1"/>
  <c r="L23" i="1"/>
  <c r="K10" i="1"/>
  <c r="K11" i="1"/>
  <c r="K12" i="1"/>
  <c r="K13" i="1"/>
  <c r="K15" i="1"/>
  <c r="K16" i="1"/>
  <c r="K17" i="1"/>
  <c r="K19" i="1"/>
  <c r="K20" i="1"/>
  <c r="K21" i="1"/>
  <c r="K9" i="1"/>
  <c r="L17" i="1"/>
  <c r="J16" i="1"/>
  <c r="O95" i="2"/>
  <c r="J263" i="2"/>
  <c r="J262" i="2"/>
  <c r="J83" i="2" l="1"/>
  <c r="J126" i="2"/>
  <c r="J177" i="2"/>
  <c r="J188" i="2"/>
  <c r="J71" i="2"/>
  <c r="J140" i="2"/>
  <c r="J141" i="2"/>
  <c r="J142" i="2"/>
  <c r="J143" i="2"/>
  <c r="J144" i="2"/>
  <c r="J145" i="2"/>
  <c r="J146" i="2"/>
  <c r="J147" i="2"/>
  <c r="J148" i="2"/>
  <c r="J150" i="2"/>
  <c r="J149" i="2"/>
  <c r="J151" i="2"/>
  <c r="J152" i="2"/>
  <c r="J154" i="2"/>
  <c r="J155" i="2"/>
  <c r="J157" i="2"/>
  <c r="J153" i="2"/>
  <c r="J159" i="2"/>
  <c r="J161" i="2"/>
  <c r="J160" i="2"/>
  <c r="J156" i="2"/>
  <c r="J162" i="2"/>
  <c r="J158" i="2"/>
  <c r="J164" i="2"/>
  <c r="J165" i="2"/>
  <c r="J167" i="2"/>
  <c r="J166" i="2"/>
  <c r="J169" i="2"/>
  <c r="J170" i="2"/>
  <c r="J171" i="2"/>
  <c r="J172" i="2"/>
  <c r="J168" i="2"/>
  <c r="J163" i="2"/>
  <c r="J174" i="2"/>
  <c r="J175" i="2"/>
  <c r="J176" i="2"/>
  <c r="J179" i="2"/>
  <c r="J173" i="2"/>
  <c r="J180" i="2"/>
  <c r="J182" i="2"/>
  <c r="J181" i="2"/>
  <c r="J185" i="2"/>
  <c r="J183" i="2"/>
  <c r="J178" i="2"/>
  <c r="J187" i="2"/>
  <c r="J189" i="2"/>
  <c r="J184" i="2"/>
  <c r="J139" i="2"/>
  <c r="J36" i="2"/>
  <c r="J34" i="2"/>
  <c r="J35" i="2"/>
  <c r="J37" i="2"/>
  <c r="J38" i="2"/>
  <c r="J39" i="2"/>
  <c r="J40" i="2"/>
  <c r="J41" i="2"/>
  <c r="J42" i="2"/>
  <c r="J43" i="2"/>
  <c r="J44" i="2"/>
  <c r="J45" i="2"/>
  <c r="J46" i="2"/>
  <c r="J47" i="2"/>
  <c r="J48" i="2"/>
  <c r="J49" i="2"/>
  <c r="J50" i="2"/>
  <c r="J53" i="2"/>
  <c r="J51" i="2"/>
  <c r="J54" i="2"/>
  <c r="J55" i="2"/>
  <c r="J52" i="2"/>
  <c r="J56" i="2"/>
  <c r="J59" i="2"/>
  <c r="J58" i="2"/>
  <c r="J60" i="2"/>
  <c r="J61" i="2"/>
  <c r="J62" i="2"/>
  <c r="J67" i="2"/>
  <c r="J69" i="2"/>
  <c r="J70" i="2"/>
  <c r="J73" i="2"/>
  <c r="J65" i="2"/>
  <c r="J74" i="2"/>
  <c r="J78" i="2"/>
  <c r="J76" i="2"/>
  <c r="J75" i="2"/>
  <c r="J79" i="2"/>
  <c r="J81" i="2"/>
  <c r="J80" i="2"/>
  <c r="J85" i="2"/>
  <c r="J86" i="2"/>
  <c r="J87" i="2"/>
  <c r="J84" i="2"/>
  <c r="J89" i="2"/>
  <c r="J90" i="2"/>
  <c r="J92" i="2"/>
  <c r="J93" i="2"/>
  <c r="J82" i="2"/>
  <c r="J94" i="2"/>
  <c r="J95" i="2"/>
  <c r="J97" i="2"/>
  <c r="J99" i="2"/>
  <c r="J66" i="2"/>
  <c r="J102" i="2"/>
  <c r="J103" i="2"/>
  <c r="J105" i="2"/>
  <c r="J107" i="2"/>
  <c r="J109" i="2"/>
  <c r="J111" i="2"/>
  <c r="J72" i="2"/>
  <c r="J112" i="2"/>
  <c r="J110" i="2"/>
  <c r="J114" i="2"/>
  <c r="J117" i="2"/>
  <c r="J119" i="2"/>
  <c r="J120" i="2"/>
  <c r="J121" i="2"/>
  <c r="J118" i="2"/>
  <c r="J124" i="2"/>
  <c r="J127" i="2"/>
  <c r="J129" i="2"/>
  <c r="J91" i="2"/>
  <c r="J131" i="2"/>
  <c r="J33" i="2"/>
  <c r="J10" i="2"/>
  <c r="J11" i="2"/>
  <c r="J12" i="2"/>
  <c r="J13" i="2"/>
  <c r="J15" i="2"/>
  <c r="J14" i="2"/>
  <c r="J16" i="2"/>
  <c r="J17" i="2"/>
  <c r="J18" i="2"/>
  <c r="J20" i="2"/>
  <c r="J22" i="2"/>
  <c r="J21" i="2"/>
  <c r="J23" i="2"/>
  <c r="J24" i="2"/>
  <c r="J25" i="2"/>
  <c r="J26" i="2"/>
  <c r="J19" i="2"/>
  <c r="J9" i="2"/>
  <c r="H228" i="2" l="1"/>
  <c r="G228" i="2"/>
  <c r="D228" i="2"/>
  <c r="C228" i="2"/>
  <c r="F263" i="2"/>
  <c r="H262" i="2"/>
  <c r="G262" i="2"/>
  <c r="F262" i="2"/>
  <c r="I191" i="2"/>
  <c r="I192" i="2"/>
  <c r="I126" i="2"/>
  <c r="K126" i="2" s="1"/>
  <c r="I106" i="2"/>
  <c r="I104" i="2"/>
  <c r="I83" i="2"/>
  <c r="K83" i="2" s="1"/>
  <c r="I190" i="2"/>
  <c r="I132" i="2"/>
  <c r="I63" i="2"/>
  <c r="I71" i="2"/>
  <c r="K71" i="2" s="1"/>
  <c r="I228" i="2" l="1"/>
  <c r="I262" i="2"/>
  <c r="I116" i="2" l="1"/>
  <c r="I103" i="2"/>
  <c r="I73" i="2"/>
  <c r="I76" i="2"/>
  <c r="J267" i="2"/>
  <c r="J261" i="2"/>
  <c r="J248" i="2"/>
  <c r="J225" i="2"/>
  <c r="J214" i="2"/>
  <c r="J222" i="2"/>
  <c r="J215" i="2"/>
  <c r="J203" i="2"/>
  <c r="J204" i="2"/>
  <c r="J216" i="2"/>
  <c r="J219" i="2"/>
  <c r="J251" i="2"/>
  <c r="J218" i="2"/>
  <c r="J205" i="2"/>
  <c r="J236" i="2"/>
  <c r="J206" i="2"/>
  <c r="J207" i="2"/>
  <c r="J208" i="2"/>
  <c r="J240" i="2"/>
  <c r="J241" i="2"/>
  <c r="J221" i="2"/>
  <c r="J209" i="2"/>
  <c r="J217" i="2"/>
  <c r="J210" i="2"/>
  <c r="J252" i="2"/>
  <c r="J223" i="2"/>
  <c r="J211" i="2"/>
  <c r="J265" i="2"/>
  <c r="J256" i="2"/>
  <c r="J237" i="2"/>
  <c r="J238" i="2"/>
  <c r="J254" i="2"/>
  <c r="J244" i="2"/>
  <c r="J253" i="2"/>
  <c r="J260" i="2"/>
  <c r="J243" i="2"/>
  <c r="J212" i="2"/>
  <c r="J255" i="2"/>
  <c r="J246" i="2"/>
  <c r="J239" i="2"/>
  <c r="J224" i="2"/>
  <c r="J258" i="2"/>
  <c r="J245" i="2"/>
  <c r="J226" i="2"/>
  <c r="J266" i="2"/>
  <c r="J247" i="2"/>
  <c r="J259" i="2"/>
  <c r="J242" i="2"/>
  <c r="J257" i="2"/>
  <c r="J227" i="2"/>
  <c r="J202" i="2"/>
  <c r="J235" i="2" l="1"/>
  <c r="G261" i="3" l="1"/>
  <c r="C226" i="2" l="1"/>
  <c r="C225" i="2"/>
  <c r="C227" i="2"/>
  <c r="F252" i="2"/>
  <c r="F248" i="2"/>
  <c r="F267" i="2"/>
  <c r="F227" i="2"/>
  <c r="F225" i="2"/>
  <c r="F226" i="2"/>
  <c r="H252" i="2"/>
  <c r="H248" i="2"/>
  <c r="G252" i="2"/>
  <c r="G248" i="2"/>
  <c r="E227" i="2"/>
  <c r="E225" i="2"/>
  <c r="E248" i="2"/>
  <c r="E263" i="2"/>
  <c r="E267" i="2"/>
  <c r="E252" i="2"/>
  <c r="E226" i="2"/>
  <c r="H226" i="2"/>
  <c r="G225" i="2"/>
  <c r="G226" i="2"/>
  <c r="H227" i="2"/>
  <c r="G227" i="2"/>
  <c r="H225" i="2"/>
  <c r="D267" i="2"/>
  <c r="C267" i="2"/>
  <c r="C259" i="2"/>
  <c r="C266" i="2"/>
  <c r="C246" i="2"/>
  <c r="C224" i="2"/>
  <c r="C237" i="2"/>
  <c r="C241" i="2"/>
  <c r="D246" i="2"/>
  <c r="D241" i="2"/>
  <c r="D225" i="2"/>
  <c r="D257" i="2"/>
  <c r="D247" i="2"/>
  <c r="D258" i="2"/>
  <c r="D243" i="2"/>
  <c r="D244" i="2"/>
  <c r="D221" i="2"/>
  <c r="D226" i="2"/>
  <c r="D224" i="2"/>
  <c r="C257" i="2"/>
  <c r="C247" i="2"/>
  <c r="C258" i="2"/>
  <c r="C243" i="2"/>
  <c r="C244" i="2"/>
  <c r="C221" i="2"/>
  <c r="D266" i="2"/>
  <c r="D227" i="2"/>
  <c r="D242" i="2"/>
  <c r="D261" i="2"/>
  <c r="D245" i="2"/>
  <c r="D239" i="2"/>
  <c r="D238" i="2"/>
  <c r="D223" i="2"/>
  <c r="D259" i="2"/>
  <c r="D237" i="2"/>
  <c r="C242" i="2"/>
  <c r="C261" i="2"/>
  <c r="C245" i="2"/>
  <c r="C239" i="2"/>
  <c r="C238" i="2"/>
  <c r="C223" i="2"/>
  <c r="D263" i="2"/>
  <c r="C263" i="2"/>
  <c r="D248" i="2"/>
  <c r="C248" i="2"/>
  <c r="D252" i="2"/>
  <c r="I252" i="2" s="1"/>
  <c r="C252" i="2"/>
  <c r="I98" i="2"/>
  <c r="I108" i="2"/>
  <c r="I107" i="2"/>
  <c r="K107" i="2" s="1"/>
  <c r="I57" i="2"/>
  <c r="I72" i="2"/>
  <c r="I125" i="2"/>
  <c r="I121" i="2"/>
  <c r="K121" i="2" s="1"/>
  <c r="I180" i="2"/>
  <c r="I162" i="2"/>
  <c r="I89" i="2"/>
  <c r="K89" i="2" s="1"/>
  <c r="H267" i="2"/>
  <c r="G267" i="2"/>
  <c r="I183" i="2"/>
  <c r="I188" i="2"/>
  <c r="K188" i="2" s="1"/>
  <c r="I175" i="2"/>
  <c r="I185" i="2"/>
  <c r="K185" i="2" s="1"/>
  <c r="I64" i="2"/>
  <c r="I97" i="2"/>
  <c r="I77" i="2"/>
  <c r="I99" i="2"/>
  <c r="I82" i="2"/>
  <c r="I112" i="2"/>
  <c r="I248" i="2" l="1"/>
  <c r="I225" i="2"/>
  <c r="I227" i="2"/>
  <c r="I267" i="2"/>
  <c r="I226" i="2"/>
  <c r="F206" i="3" l="1"/>
  <c r="G9" i="3"/>
  <c r="F242" i="2" l="1"/>
  <c r="F259" i="2"/>
  <c r="H242" i="2"/>
  <c r="G242" i="2"/>
  <c r="E259" i="2"/>
  <c r="H259" i="2"/>
  <c r="H263" i="2"/>
  <c r="I263" i="2" s="1"/>
  <c r="G263" i="2"/>
  <c r="G259" i="2"/>
  <c r="I184" i="2"/>
  <c r="K184" i="2" s="1"/>
  <c r="I189" i="2"/>
  <c r="I113" i="2"/>
  <c r="I92" i="2"/>
  <c r="K92" i="2" s="1"/>
  <c r="I109" i="2"/>
  <c r="I102" i="2"/>
  <c r="K102" i="2" s="1"/>
  <c r="I131" i="2"/>
  <c r="K131" i="2" s="1"/>
  <c r="I19" i="2"/>
  <c r="I26" i="2"/>
  <c r="K26" i="2" s="1"/>
  <c r="I259" i="2" l="1"/>
  <c r="K259" i="2" s="1"/>
  <c r="I242" i="2"/>
  <c r="K19" i="2"/>
  <c r="I80" i="2" l="1"/>
  <c r="K80" i="2" s="1"/>
  <c r="I86" i="2"/>
  <c r="K86" i="2" s="1"/>
  <c r="I119" i="2"/>
  <c r="K119" i="2" s="1"/>
  <c r="I91" i="2"/>
  <c r="K91" i="2" s="1"/>
  <c r="I101" i="2"/>
  <c r="I130" i="2"/>
  <c r="I96" i="2"/>
  <c r="I60" i="2"/>
  <c r="K60" i="2" s="1"/>
  <c r="D326" i="3" l="1"/>
  <c r="C326" i="3"/>
  <c r="C293" i="3"/>
  <c r="D293" i="3"/>
  <c r="C295" i="3"/>
  <c r="D295" i="3"/>
  <c r="C296" i="3"/>
  <c r="D296" i="3"/>
  <c r="C298" i="3"/>
  <c r="D298" i="3"/>
  <c r="C297" i="3"/>
  <c r="D297" i="3"/>
  <c r="C299" i="3"/>
  <c r="D299" i="3"/>
  <c r="C300" i="3"/>
  <c r="D300" i="3"/>
  <c r="C294" i="3"/>
  <c r="D294" i="3"/>
  <c r="C301" i="3"/>
  <c r="D301" i="3"/>
  <c r="C302" i="3"/>
  <c r="D302" i="3"/>
  <c r="C303" i="3"/>
  <c r="D303" i="3"/>
  <c r="C304" i="3"/>
  <c r="D304" i="3"/>
  <c r="D292" i="3"/>
  <c r="C292" i="3"/>
  <c r="C259" i="3"/>
  <c r="D259" i="3"/>
  <c r="C261" i="3"/>
  <c r="D261" i="3"/>
  <c r="C260" i="3"/>
  <c r="D260" i="3"/>
  <c r="C262" i="3"/>
  <c r="D262" i="3"/>
  <c r="C263" i="3"/>
  <c r="D263" i="3"/>
  <c r="D258" i="3"/>
  <c r="C258" i="3"/>
  <c r="C321" i="3"/>
  <c r="D321" i="3"/>
  <c r="C323" i="3"/>
  <c r="D323" i="3"/>
  <c r="C324" i="3"/>
  <c r="D324" i="3"/>
  <c r="C325" i="3"/>
  <c r="D325" i="3"/>
  <c r="D322" i="3"/>
  <c r="C322" i="3"/>
  <c r="C278" i="3"/>
  <c r="D278" i="3"/>
  <c r="C279" i="3"/>
  <c r="D279" i="3"/>
  <c r="C280" i="3"/>
  <c r="D280" i="3"/>
  <c r="C281" i="3"/>
  <c r="D281" i="3"/>
  <c r="C283" i="3"/>
  <c r="D283" i="3"/>
  <c r="C282" i="3"/>
  <c r="D282" i="3"/>
  <c r="C284" i="3"/>
  <c r="D284" i="3"/>
  <c r="C287" i="3"/>
  <c r="D287" i="3"/>
  <c r="C286" i="3"/>
  <c r="D286" i="3"/>
  <c r="C288" i="3"/>
  <c r="D288" i="3"/>
  <c r="C289" i="3"/>
  <c r="D289" i="3"/>
  <c r="C290" i="3"/>
  <c r="D290" i="3"/>
  <c r="C285" i="3"/>
  <c r="D285" i="3"/>
  <c r="D277" i="3"/>
  <c r="C277" i="3"/>
  <c r="C306" i="3"/>
  <c r="D306" i="3"/>
  <c r="C308" i="3"/>
  <c r="D308" i="3"/>
  <c r="C309" i="3"/>
  <c r="D309" i="3"/>
  <c r="C310" i="3"/>
  <c r="D310" i="3"/>
  <c r="C311" i="3"/>
  <c r="D311" i="3"/>
  <c r="C312" i="3"/>
  <c r="D312" i="3"/>
  <c r="C313" i="3"/>
  <c r="D313" i="3"/>
  <c r="C314" i="3"/>
  <c r="D314" i="3"/>
  <c r="C315" i="3"/>
  <c r="D315" i="3"/>
  <c r="C316" i="3"/>
  <c r="D316" i="3"/>
  <c r="C317" i="3"/>
  <c r="D317" i="3"/>
  <c r="C318" i="3"/>
  <c r="D318" i="3"/>
  <c r="C319" i="3"/>
  <c r="D319" i="3"/>
  <c r="D307" i="3"/>
  <c r="C307" i="3"/>
  <c r="C266" i="3"/>
  <c r="D266" i="3"/>
  <c r="C267" i="3"/>
  <c r="D267" i="3"/>
  <c r="C269" i="3"/>
  <c r="D269" i="3"/>
  <c r="C268" i="3"/>
  <c r="D268" i="3"/>
  <c r="C271" i="3"/>
  <c r="D271" i="3"/>
  <c r="C270" i="3"/>
  <c r="D270" i="3"/>
  <c r="C273" i="3"/>
  <c r="D273" i="3"/>
  <c r="C272" i="3"/>
  <c r="D272" i="3"/>
  <c r="C275" i="3"/>
  <c r="D275" i="3"/>
  <c r="C274" i="3"/>
  <c r="D274" i="3"/>
  <c r="D265" i="3"/>
  <c r="C265" i="3"/>
  <c r="A254" i="3"/>
  <c r="C264" i="3" l="1"/>
  <c r="D257" i="3"/>
  <c r="D291" i="3"/>
  <c r="D276" i="3" s="1"/>
  <c r="C291" i="3"/>
  <c r="C276" i="3" s="1"/>
  <c r="D320" i="3"/>
  <c r="C257" i="3"/>
  <c r="C320" i="3"/>
  <c r="D264" i="3"/>
  <c r="C305" i="3"/>
  <c r="D305" i="3"/>
  <c r="A198" i="2"/>
  <c r="C327" i="3" l="1"/>
  <c r="D327" i="3"/>
  <c r="K252" i="2"/>
  <c r="J213" i="2" l="1"/>
  <c r="J220" i="2"/>
  <c r="J264" i="2"/>
  <c r="J250" i="2"/>
  <c r="F258" i="2" l="1"/>
  <c r="F254" i="2"/>
  <c r="F260" i="2"/>
  <c r="F257" i="2"/>
  <c r="F266" i="2"/>
  <c r="F239" i="2"/>
  <c r="G239" i="2"/>
  <c r="H239" i="2"/>
  <c r="E257" i="2"/>
  <c r="E258" i="2"/>
  <c r="E254" i="2"/>
  <c r="E266" i="2"/>
  <c r="E239" i="2"/>
  <c r="E260" i="2"/>
  <c r="H260" i="2"/>
  <c r="G257" i="2"/>
  <c r="H257" i="2"/>
  <c r="G254" i="2"/>
  <c r="G258" i="2"/>
  <c r="H258" i="2"/>
  <c r="G260" i="2"/>
  <c r="H254" i="2"/>
  <c r="C260" i="2"/>
  <c r="G266" i="2"/>
  <c r="D254" i="2"/>
  <c r="C254" i="2"/>
  <c r="D260" i="2"/>
  <c r="H266" i="2"/>
  <c r="I178" i="2"/>
  <c r="K178" i="2" s="1"/>
  <c r="I181" i="2"/>
  <c r="K181" i="2" s="1"/>
  <c r="I177" i="2"/>
  <c r="K177" i="2" s="1"/>
  <c r="I173" i="2"/>
  <c r="K173" i="2" s="1"/>
  <c r="I167" i="2"/>
  <c r="K167" i="2" s="1"/>
  <c r="I172" i="2"/>
  <c r="I100" i="2"/>
  <c r="I117" i="2"/>
  <c r="I94" i="2"/>
  <c r="K94" i="2" s="1"/>
  <c r="I127" i="2"/>
  <c r="K127" i="2" s="1"/>
  <c r="I123" i="2"/>
  <c r="I122" i="2"/>
  <c r="I74" i="2"/>
  <c r="K74" i="2" s="1"/>
  <c r="I128" i="2"/>
  <c r="I66" i="2"/>
  <c r="I68" i="2"/>
  <c r="I118" i="2"/>
  <c r="I110" i="2"/>
  <c r="K110" i="2" s="1"/>
  <c r="I95" i="2"/>
  <c r="K95" i="2" s="1"/>
  <c r="I239" i="2" l="1"/>
  <c r="I266" i="2"/>
  <c r="K266" i="2" s="1"/>
  <c r="I257" i="2"/>
  <c r="K257" i="2" s="1"/>
  <c r="I260" i="2"/>
  <c r="K260" i="2" s="1"/>
  <c r="I254" i="2"/>
  <c r="K254" i="2" s="1"/>
  <c r="I258" i="2"/>
  <c r="K258" i="2" s="1"/>
  <c r="K239" i="2"/>
  <c r="A136" i="2"/>
  <c r="F261" i="2" l="1"/>
  <c r="E261" i="2"/>
  <c r="G261" i="2"/>
  <c r="H261" i="2"/>
  <c r="I186" i="2"/>
  <c r="I261" i="2" l="1"/>
  <c r="I88" i="2"/>
  <c r="I18" i="2"/>
  <c r="G245" i="2" l="1"/>
  <c r="H243" i="2"/>
  <c r="H237" i="2"/>
  <c r="H247" i="2"/>
  <c r="G243" i="2"/>
  <c r="G244" i="2"/>
  <c r="H244" i="2"/>
  <c r="H241" i="2"/>
  <c r="G246" i="2"/>
  <c r="H246" i="2"/>
  <c r="G247" i="2"/>
  <c r="G256" i="2"/>
  <c r="G236" i="2"/>
  <c r="G241" i="2"/>
  <c r="H236" i="2"/>
  <c r="H256" i="2"/>
  <c r="G237" i="2"/>
  <c r="H238" i="2"/>
  <c r="G238" i="2"/>
  <c r="H245" i="2"/>
  <c r="H224" i="2"/>
  <c r="G224" i="2"/>
  <c r="H221" i="2"/>
  <c r="H223" i="2"/>
  <c r="G221" i="2"/>
  <c r="G223" i="2"/>
  <c r="G209" i="2"/>
  <c r="H209" i="2"/>
  <c r="H205" i="2"/>
  <c r="G204" i="2"/>
  <c r="H204" i="2"/>
  <c r="H203" i="2"/>
  <c r="G208" i="2"/>
  <c r="G203" i="2"/>
  <c r="G212" i="2"/>
  <c r="G206" i="2"/>
  <c r="H206" i="2"/>
  <c r="H212" i="2"/>
  <c r="G207" i="2"/>
  <c r="H207" i="2"/>
  <c r="H208" i="2"/>
  <c r="G205" i="2"/>
  <c r="G210" i="2"/>
  <c r="H210" i="2"/>
  <c r="G211" i="2"/>
  <c r="H211" i="2"/>
  <c r="G219" i="2"/>
  <c r="H217" i="2"/>
  <c r="G202" i="2"/>
  <c r="G218" i="2"/>
  <c r="G240" i="2"/>
  <c r="H216" i="2"/>
  <c r="H253" i="2"/>
  <c r="G216" i="2"/>
  <c r="G253" i="2"/>
  <c r="H240" i="2"/>
  <c r="G215" i="2"/>
  <c r="H215" i="2"/>
  <c r="G255" i="2"/>
  <c r="H251" i="2"/>
  <c r="H219" i="2"/>
  <c r="H255" i="2"/>
  <c r="G217" i="2"/>
  <c r="G251" i="2"/>
  <c r="H218" i="2"/>
  <c r="H222" i="2"/>
  <c r="G265" i="2"/>
  <c r="H265" i="2"/>
  <c r="H264" i="2" s="1"/>
  <c r="G222" i="2"/>
  <c r="H202" i="2"/>
  <c r="I115" i="2"/>
  <c r="D28" i="3"/>
  <c r="H201" i="2" l="1"/>
  <c r="H235" i="2"/>
  <c r="G250" i="2"/>
  <c r="H250" i="2"/>
  <c r="H220" i="2"/>
  <c r="E39" i="3"/>
  <c r="E45" i="3"/>
  <c r="E51" i="3"/>
  <c r="E57" i="3"/>
  <c r="E63" i="3"/>
  <c r="E69" i="3"/>
  <c r="E75" i="3"/>
  <c r="E81" i="3"/>
  <c r="E87" i="3"/>
  <c r="E93" i="3"/>
  <c r="E99" i="3"/>
  <c r="E105" i="3"/>
  <c r="E111" i="3"/>
  <c r="E117" i="3"/>
  <c r="E38" i="3"/>
  <c r="E22" i="3"/>
  <c r="E16" i="3"/>
  <c r="E10" i="3"/>
  <c r="E53" i="3"/>
  <c r="E77" i="3"/>
  <c r="E89" i="3"/>
  <c r="E101" i="3"/>
  <c r="E113" i="3"/>
  <c r="E26" i="3"/>
  <c r="E14" i="3"/>
  <c r="E48" i="3"/>
  <c r="E60" i="3"/>
  <c r="E66" i="3"/>
  <c r="E78" i="3"/>
  <c r="E90" i="3"/>
  <c r="E102" i="3"/>
  <c r="E114" i="3"/>
  <c r="E25" i="3"/>
  <c r="E13" i="3"/>
  <c r="E49" i="3"/>
  <c r="E67" i="3"/>
  <c r="E79" i="3"/>
  <c r="E91" i="3"/>
  <c r="E103" i="3"/>
  <c r="E115" i="3"/>
  <c r="E24" i="3"/>
  <c r="E12" i="3"/>
  <c r="E56" i="3"/>
  <c r="E68" i="3"/>
  <c r="E80" i="3"/>
  <c r="E98" i="3"/>
  <c r="E110" i="3"/>
  <c r="E116" i="3"/>
  <c r="E23" i="3"/>
  <c r="E11" i="3"/>
  <c r="E40" i="3"/>
  <c r="E46" i="3"/>
  <c r="E52" i="3"/>
  <c r="E58" i="3"/>
  <c r="E64" i="3"/>
  <c r="E70" i="3"/>
  <c r="E76" i="3"/>
  <c r="E82" i="3"/>
  <c r="E88" i="3"/>
  <c r="E94" i="3"/>
  <c r="E100" i="3"/>
  <c r="E106" i="3"/>
  <c r="E112" i="3"/>
  <c r="E118" i="3"/>
  <c r="E27" i="3"/>
  <c r="E21" i="3"/>
  <c r="E15" i="3"/>
  <c r="E9" i="3"/>
  <c r="E47" i="3"/>
  <c r="E59" i="3"/>
  <c r="E65" i="3"/>
  <c r="E71" i="3"/>
  <c r="E83" i="3"/>
  <c r="E95" i="3"/>
  <c r="E107" i="3"/>
  <c r="E119" i="3"/>
  <c r="E20" i="3"/>
  <c r="E54" i="3"/>
  <c r="E72" i="3"/>
  <c r="E84" i="3"/>
  <c r="E96" i="3"/>
  <c r="E108" i="3"/>
  <c r="E120" i="3"/>
  <c r="E19" i="3"/>
  <c r="E55" i="3"/>
  <c r="E61" i="3"/>
  <c r="E73" i="3"/>
  <c r="E85" i="3"/>
  <c r="E97" i="3"/>
  <c r="E109" i="3"/>
  <c r="E121" i="3"/>
  <c r="E18" i="3"/>
  <c r="E50" i="3"/>
  <c r="E62" i="3"/>
  <c r="E74" i="3"/>
  <c r="E86" i="3"/>
  <c r="E92" i="3"/>
  <c r="E104" i="3"/>
  <c r="E122" i="3"/>
  <c r="E17" i="3"/>
  <c r="E41" i="3"/>
  <c r="E42" i="3"/>
  <c r="E43" i="3"/>
  <c r="E44" i="3"/>
  <c r="A30" i="2"/>
  <c r="I120" i="2" l="1"/>
  <c r="A184" i="3" l="1"/>
  <c r="C181" i="3" l="1"/>
  <c r="D181" i="3"/>
  <c r="F182" i="3" l="1"/>
  <c r="F44" i="3" s="1"/>
  <c r="F34" i="3"/>
  <c r="G47" i="3" s="1"/>
  <c r="E188" i="3"/>
  <c r="E212" i="3"/>
  <c r="E189" i="3"/>
  <c r="E195" i="3"/>
  <c r="E201" i="3"/>
  <c r="E207" i="3"/>
  <c r="E213" i="3"/>
  <c r="E219" i="3"/>
  <c r="E225" i="3"/>
  <c r="E231" i="3"/>
  <c r="E237" i="3"/>
  <c r="E243" i="3"/>
  <c r="E249" i="3"/>
  <c r="E204" i="3"/>
  <c r="E222" i="3"/>
  <c r="E206" i="3"/>
  <c r="E236" i="3"/>
  <c r="E190" i="3"/>
  <c r="E196" i="3"/>
  <c r="E202" i="3"/>
  <c r="E208" i="3"/>
  <c r="E214" i="3"/>
  <c r="E220" i="3"/>
  <c r="E226" i="3"/>
  <c r="E232" i="3"/>
  <c r="E238" i="3"/>
  <c r="E244" i="3"/>
  <c r="E250" i="3"/>
  <c r="E210" i="3"/>
  <c r="E216" i="3"/>
  <c r="E234" i="3"/>
  <c r="E240" i="3"/>
  <c r="E200" i="3"/>
  <c r="E230" i="3"/>
  <c r="E248" i="3"/>
  <c r="E191" i="3"/>
  <c r="E197" i="3"/>
  <c r="E203" i="3"/>
  <c r="E209" i="3"/>
  <c r="E215" i="3"/>
  <c r="E221" i="3"/>
  <c r="E227" i="3"/>
  <c r="E233" i="3"/>
  <c r="E239" i="3"/>
  <c r="E245" i="3"/>
  <c r="E187" i="3"/>
  <c r="E198" i="3"/>
  <c r="E228" i="3"/>
  <c r="E246" i="3"/>
  <c r="E194" i="3"/>
  <c r="E224" i="3"/>
  <c r="E242" i="3"/>
  <c r="E192" i="3"/>
  <c r="E193" i="3"/>
  <c r="E199" i="3"/>
  <c r="E205" i="3"/>
  <c r="E211" i="3"/>
  <c r="E217" i="3"/>
  <c r="E223" i="3"/>
  <c r="E229" i="3"/>
  <c r="E235" i="3"/>
  <c r="E241" i="3"/>
  <c r="E247" i="3"/>
  <c r="E218" i="3"/>
  <c r="I85" i="2" l="1"/>
  <c r="F238" i="2" l="1"/>
  <c r="I238" i="2" s="1"/>
  <c r="E238" i="2"/>
  <c r="I169" i="2"/>
  <c r="K169" i="2" s="1"/>
  <c r="I105" i="2"/>
  <c r="K238" i="2" l="1"/>
  <c r="F244" i="2" l="1"/>
  <c r="F255" i="2"/>
  <c r="E244" i="2"/>
  <c r="E255" i="2"/>
  <c r="C255" i="2"/>
  <c r="D255" i="2"/>
  <c r="I176" i="2"/>
  <c r="I171" i="2"/>
  <c r="I124" i="2"/>
  <c r="I255" i="2" l="1"/>
  <c r="K255" i="2" s="1"/>
  <c r="I244" i="2"/>
  <c r="K244" i="2" s="1"/>
  <c r="I81" i="2" l="1"/>
  <c r="K81" i="2" s="1"/>
  <c r="I90" i="2"/>
  <c r="K90" i="2" s="1"/>
  <c r="I111" i="2"/>
  <c r="K111" i="2" s="1"/>
  <c r="I65" i="2"/>
  <c r="K65" i="2" s="1"/>
  <c r="F243" i="2" l="1"/>
  <c r="I243" i="2" s="1"/>
  <c r="F247" i="2"/>
  <c r="I247" i="2" s="1"/>
  <c r="F241" i="2"/>
  <c r="I241" i="2" s="1"/>
  <c r="E247" i="2"/>
  <c r="E241" i="2"/>
  <c r="E243" i="2"/>
  <c r="I161" i="2"/>
  <c r="I187" i="2"/>
  <c r="I174" i="2"/>
  <c r="K187" i="2" l="1"/>
  <c r="K243" i="2"/>
  <c r="K247" i="2"/>
  <c r="K241" i="2"/>
  <c r="K174" i="2"/>
  <c r="K161" i="2"/>
  <c r="G133" i="2"/>
  <c r="I78" i="2"/>
  <c r="I87" i="2"/>
  <c r="I93" i="2"/>
  <c r="K93" i="2" s="1"/>
  <c r="I67" i="2"/>
  <c r="K67" i="2" s="1"/>
  <c r="H133" i="2"/>
  <c r="K78" i="2" l="1"/>
  <c r="K87" i="2"/>
  <c r="I23" i="2"/>
  <c r="I24" i="2"/>
  <c r="K24" i="2" s="1"/>
  <c r="F211" i="2" l="1"/>
  <c r="F218" i="2"/>
  <c r="F245" i="2"/>
  <c r="I245" i="2" s="1"/>
  <c r="F246" i="2"/>
  <c r="I246" i="2" s="1"/>
  <c r="F212" i="2"/>
  <c r="E212" i="2"/>
  <c r="E245" i="2"/>
  <c r="E246" i="2"/>
  <c r="E211" i="2"/>
  <c r="C211" i="2"/>
  <c r="C218" i="2"/>
  <c r="D218" i="2"/>
  <c r="I218" i="2" s="1"/>
  <c r="D212" i="2"/>
  <c r="C212" i="2"/>
  <c r="E218" i="2"/>
  <c r="D211" i="2"/>
  <c r="C133" i="2"/>
  <c r="M141" i="2" s="1"/>
  <c r="I179" i="2"/>
  <c r="I25" i="2"/>
  <c r="K25" i="2" s="1"/>
  <c r="I69" i="2"/>
  <c r="K69" i="2" s="1"/>
  <c r="I53" i="2"/>
  <c r="K53" i="2" s="1"/>
  <c r="I114" i="2"/>
  <c r="K114" i="2" s="1"/>
  <c r="I159" i="2"/>
  <c r="K159" i="2" s="1"/>
  <c r="I163" i="2"/>
  <c r="I182" i="2"/>
  <c r="I151" i="2"/>
  <c r="K151" i="2" s="1"/>
  <c r="I46" i="2"/>
  <c r="I129" i="2"/>
  <c r="K129" i="2" s="1"/>
  <c r="I50" i="2"/>
  <c r="K50" i="2" s="1"/>
  <c r="I211" i="2" l="1"/>
  <c r="K211" i="2" s="1"/>
  <c r="I212" i="2"/>
  <c r="K212" i="2" s="1"/>
  <c r="K46" i="2"/>
  <c r="K246" i="2"/>
  <c r="K218" i="2"/>
  <c r="K245" i="2"/>
  <c r="K242" i="2"/>
  <c r="K163" i="2"/>
  <c r="K179" i="2"/>
  <c r="K182" i="2"/>
  <c r="I75" i="2" l="1"/>
  <c r="K75" i="2" s="1"/>
  <c r="F126" i="3" l="1"/>
  <c r="E123" i="3" s="1"/>
  <c r="D251" i="3" l="1"/>
  <c r="O141" i="2" l="1"/>
  <c r="G214" i="2"/>
  <c r="G213" i="2" s="1"/>
  <c r="H214" i="2"/>
  <c r="H213" i="2" s="1"/>
  <c r="H270" i="2" s="1"/>
  <c r="H193" i="2"/>
  <c r="G193" i="2"/>
  <c r="I79" i="2" l="1"/>
  <c r="K79" i="2" s="1"/>
  <c r="I70" i="2" l="1"/>
  <c r="K70" i="2" s="1"/>
  <c r="F240" i="2" l="1"/>
  <c r="F253" i="2"/>
  <c r="E240" i="2"/>
  <c r="E253" i="2"/>
  <c r="C265" i="2"/>
  <c r="D253" i="2"/>
  <c r="I253" i="2" s="1"/>
  <c r="E265" i="2"/>
  <c r="D240" i="2"/>
  <c r="F265" i="2"/>
  <c r="F264" i="2" s="1"/>
  <c r="C253" i="2"/>
  <c r="D265" i="2"/>
  <c r="C240" i="2"/>
  <c r="I153" i="2"/>
  <c r="K153" i="2" s="1"/>
  <c r="I168" i="2"/>
  <c r="I164" i="2"/>
  <c r="I84" i="2"/>
  <c r="I55" i="2"/>
  <c r="K55" i="2" s="1"/>
  <c r="I240" i="2" l="1"/>
  <c r="K240" i="2" s="1"/>
  <c r="K84" i="2"/>
  <c r="I265" i="2"/>
  <c r="K265" i="2" s="1"/>
  <c r="K253" i="2"/>
  <c r="K164" i="2"/>
  <c r="K168" i="2"/>
  <c r="F203" i="2" l="1"/>
  <c r="F256" i="2"/>
  <c r="F206" i="2"/>
  <c r="F223" i="2"/>
  <c r="I223" i="2" s="1"/>
  <c r="K223" i="2" s="1"/>
  <c r="F222" i="2"/>
  <c r="F224" i="2"/>
  <c r="F204" i="2"/>
  <c r="F216" i="2"/>
  <c r="F207" i="2"/>
  <c r="F205" i="2"/>
  <c r="F208" i="2"/>
  <c r="F219" i="2"/>
  <c r="F221" i="2"/>
  <c r="I221" i="2" s="1"/>
  <c r="K221" i="2" s="1"/>
  <c r="F210" i="2"/>
  <c r="F217" i="2"/>
  <c r="F237" i="2"/>
  <c r="I237" i="2" s="1"/>
  <c r="F215" i="2"/>
  <c r="F209" i="2"/>
  <c r="E256" i="2"/>
  <c r="E223" i="2"/>
  <c r="E203" i="2"/>
  <c r="E204" i="2"/>
  <c r="E210" i="2"/>
  <c r="E205" i="2"/>
  <c r="E237" i="2"/>
  <c r="E207" i="2"/>
  <c r="E208" i="2"/>
  <c r="E209" i="2"/>
  <c r="E236" i="2"/>
  <c r="E206" i="2"/>
  <c r="E224" i="2"/>
  <c r="E217" i="2"/>
  <c r="E221" i="2"/>
  <c r="C205" i="2"/>
  <c r="F236" i="2"/>
  <c r="C256" i="2"/>
  <c r="F214" i="2"/>
  <c r="D206" i="2"/>
  <c r="C210" i="2"/>
  <c r="D209" i="2"/>
  <c r="E219" i="2"/>
  <c r="C217" i="2"/>
  <c r="D214" i="2"/>
  <c r="D217" i="2"/>
  <c r="E222" i="2"/>
  <c r="C206" i="2"/>
  <c r="D222" i="2"/>
  <c r="D215" i="2"/>
  <c r="D210" i="2"/>
  <c r="E216" i="2"/>
  <c r="C222" i="2"/>
  <c r="C216" i="2"/>
  <c r="D219" i="2"/>
  <c r="C219" i="2"/>
  <c r="E215" i="2"/>
  <c r="D251" i="2"/>
  <c r="D204" i="2"/>
  <c r="I204" i="2" s="1"/>
  <c r="C236" i="2"/>
  <c r="D208" i="2"/>
  <c r="C209" i="2"/>
  <c r="D205" i="2"/>
  <c r="C214" i="2"/>
  <c r="D202" i="2"/>
  <c r="C215" i="2"/>
  <c r="C202" i="2"/>
  <c r="F202" i="2"/>
  <c r="D236" i="2"/>
  <c r="E251" i="2"/>
  <c r="F251" i="2"/>
  <c r="D216" i="2"/>
  <c r="E202" i="2"/>
  <c r="D207" i="2"/>
  <c r="C207" i="2"/>
  <c r="C251" i="2"/>
  <c r="C204" i="2"/>
  <c r="C203" i="2"/>
  <c r="E214" i="2"/>
  <c r="D203" i="2"/>
  <c r="C208" i="2"/>
  <c r="D256" i="2"/>
  <c r="I256" i="2" s="1"/>
  <c r="I35" i="2"/>
  <c r="I62" i="2"/>
  <c r="K62" i="2" s="1"/>
  <c r="I49" i="2"/>
  <c r="K49" i="2" s="1"/>
  <c r="I47" i="2"/>
  <c r="K47" i="2" s="1"/>
  <c r="I48" i="2"/>
  <c r="I38" i="2"/>
  <c r="I40" i="2"/>
  <c r="K40" i="2" s="1"/>
  <c r="I39" i="2"/>
  <c r="K39" i="2" s="1"/>
  <c r="I37" i="2"/>
  <c r="K37" i="2" s="1"/>
  <c r="I45" i="2"/>
  <c r="I43" i="2"/>
  <c r="K43" i="2" s="1"/>
  <c r="I56" i="2"/>
  <c r="K56" i="2" s="1"/>
  <c r="I44" i="2"/>
  <c r="K44" i="2" s="1"/>
  <c r="I58" i="2"/>
  <c r="K58" i="2" s="1"/>
  <c r="I61" i="2"/>
  <c r="K61" i="2" s="1"/>
  <c r="I34" i="2"/>
  <c r="I54" i="2"/>
  <c r="K54" i="2" s="1"/>
  <c r="I36" i="2"/>
  <c r="K36" i="2" s="1"/>
  <c r="I59" i="2"/>
  <c r="I51" i="2"/>
  <c r="K51" i="2" s="1"/>
  <c r="I41" i="2"/>
  <c r="K41" i="2" s="1"/>
  <c r="I52" i="2"/>
  <c r="K52" i="2" s="1"/>
  <c r="I42" i="2"/>
  <c r="K42" i="2" s="1"/>
  <c r="I170" i="2"/>
  <c r="K170" i="2" s="1"/>
  <c r="I148" i="2"/>
  <c r="I156" i="2"/>
  <c r="I150" i="2"/>
  <c r="I154" i="2"/>
  <c r="K154" i="2" s="1"/>
  <c r="I139" i="2"/>
  <c r="I152" i="2"/>
  <c r="K152" i="2" s="1"/>
  <c r="I166" i="2"/>
  <c r="K166" i="2" s="1"/>
  <c r="I165" i="2"/>
  <c r="I141" i="2"/>
  <c r="I157" i="2"/>
  <c r="I147" i="2"/>
  <c r="I145" i="2"/>
  <c r="I155" i="2"/>
  <c r="I140" i="2"/>
  <c r="I143" i="2"/>
  <c r="I142" i="2"/>
  <c r="I160" i="2"/>
  <c r="K160" i="2" s="1"/>
  <c r="I158" i="2"/>
  <c r="K158" i="2" s="1"/>
  <c r="I144" i="2"/>
  <c r="K144" i="2" s="1"/>
  <c r="I149" i="2"/>
  <c r="I146" i="2"/>
  <c r="F235" i="2" l="1"/>
  <c r="F250" i="2"/>
  <c r="I207" i="2"/>
  <c r="I205" i="2"/>
  <c r="K205" i="2" s="1"/>
  <c r="I215" i="2"/>
  <c r="K215" i="2" s="1"/>
  <c r="F201" i="2"/>
  <c r="I217" i="2"/>
  <c r="K217" i="2" s="1"/>
  <c r="F220" i="2"/>
  <c r="I224" i="2"/>
  <c r="K224" i="2" s="1"/>
  <c r="I206" i="2"/>
  <c r="K206" i="2" s="1"/>
  <c r="I208" i="2"/>
  <c r="K208" i="2" s="1"/>
  <c r="F213" i="2"/>
  <c r="I219" i="2"/>
  <c r="K219" i="2" s="1"/>
  <c r="I210" i="2"/>
  <c r="K210" i="2" s="1"/>
  <c r="I216" i="2"/>
  <c r="K216" i="2" s="1"/>
  <c r="I209" i="2"/>
  <c r="K209" i="2" s="1"/>
  <c r="I203" i="2"/>
  <c r="K203" i="2" s="1"/>
  <c r="E235" i="2"/>
  <c r="K204" i="2"/>
  <c r="K207" i="2"/>
  <c r="K48" i="2"/>
  <c r="K45" i="2"/>
  <c r="K141" i="2"/>
  <c r="K143" i="2"/>
  <c r="K35" i="2"/>
  <c r="K38" i="2"/>
  <c r="K59" i="2"/>
  <c r="K34" i="2"/>
  <c r="I236" i="2"/>
  <c r="K236" i="2" s="1"/>
  <c r="I222" i="2"/>
  <c r="K222" i="2" s="1"/>
  <c r="K237" i="2"/>
  <c r="K256" i="2"/>
  <c r="E213" i="2"/>
  <c r="C213" i="2"/>
  <c r="C250" i="2"/>
  <c r="E250" i="2"/>
  <c r="D250" i="2"/>
  <c r="I251" i="2"/>
  <c r="I214" i="2"/>
  <c r="K214" i="2" s="1"/>
  <c r="D213" i="2"/>
  <c r="K148" i="2"/>
  <c r="K165" i="2"/>
  <c r="K155" i="2"/>
  <c r="K145" i="2"/>
  <c r="K147" i="2"/>
  <c r="K139" i="2"/>
  <c r="K149" i="2"/>
  <c r="K156" i="2"/>
  <c r="K142" i="2"/>
  <c r="K157" i="2"/>
  <c r="K140" i="2"/>
  <c r="K146" i="2"/>
  <c r="K150" i="2"/>
  <c r="F270" i="2" l="1"/>
  <c r="K251" i="2"/>
  <c r="I213" i="2"/>
  <c r="K213" i="2" s="1"/>
  <c r="I250" i="2"/>
  <c r="G27" i="2"/>
  <c r="E27" i="2"/>
  <c r="F27" i="2"/>
  <c r="E12" i="1" s="1"/>
  <c r="H27" i="2"/>
  <c r="E13" i="1" s="1"/>
  <c r="C27" i="2"/>
  <c r="D27" i="2"/>
  <c r="E11" i="1" s="1"/>
  <c r="E133" i="2"/>
  <c r="N141" i="2" s="1"/>
  <c r="F133" i="2"/>
  <c r="I10" i="2"/>
  <c r="I20" i="2"/>
  <c r="K20" i="2" s="1"/>
  <c r="I22" i="2"/>
  <c r="I11" i="2"/>
  <c r="I12" i="2"/>
  <c r="I21" i="2"/>
  <c r="K21" i="2" s="1"/>
  <c r="I17" i="2"/>
  <c r="I14" i="2"/>
  <c r="I16" i="2"/>
  <c r="I9" i="2"/>
  <c r="I15" i="2"/>
  <c r="I13" i="2"/>
  <c r="I33" i="2"/>
  <c r="D133" i="2"/>
  <c r="E17" i="1" l="1"/>
  <c r="O35" i="2"/>
  <c r="O9" i="2"/>
  <c r="E16" i="1"/>
  <c r="N35" i="2"/>
  <c r="E10" i="1"/>
  <c r="M35" i="2"/>
  <c r="E15" i="1"/>
  <c r="M25" i="2"/>
  <c r="M26" i="2"/>
  <c r="M18" i="2"/>
  <c r="M24" i="2"/>
  <c r="M15" i="2"/>
  <c r="M20" i="2"/>
  <c r="M23" i="2"/>
  <c r="M13" i="2"/>
  <c r="M11" i="2"/>
  <c r="M14" i="2"/>
  <c r="M19" i="2"/>
  <c r="M17" i="2"/>
  <c r="M12" i="2"/>
  <c r="M22" i="2"/>
  <c r="M16" i="2"/>
  <c r="M9" i="2"/>
  <c r="M21" i="2"/>
  <c r="M10" i="2"/>
  <c r="O11" i="2"/>
  <c r="K250" i="2"/>
  <c r="K12" i="2"/>
  <c r="K13" i="2"/>
  <c r="K9" i="2"/>
  <c r="K11" i="2"/>
  <c r="K15" i="2"/>
  <c r="K22" i="2"/>
  <c r="K23" i="2"/>
  <c r="K16" i="2"/>
  <c r="K10" i="2"/>
  <c r="K14" i="2"/>
  <c r="K17" i="2"/>
  <c r="K18" i="2"/>
  <c r="K33" i="2"/>
  <c r="I133" i="2"/>
  <c r="I27" i="2"/>
  <c r="C251" i="3"/>
  <c r="A35" i="3"/>
  <c r="C28" i="3"/>
  <c r="F21" i="1"/>
  <c r="F20" i="1"/>
  <c r="F19" i="1"/>
  <c r="F9" i="1"/>
  <c r="L12" i="2" l="1"/>
  <c r="L139" i="2"/>
  <c r="L142" i="2"/>
  <c r="L141" i="2"/>
  <c r="L140" i="2"/>
  <c r="L11" i="2"/>
  <c r="L9" i="2"/>
  <c r="L35" i="2"/>
  <c r="L41" i="2"/>
  <c r="L47" i="2"/>
  <c r="L53" i="2"/>
  <c r="L59" i="2"/>
  <c r="L65" i="2"/>
  <c r="L71" i="2"/>
  <c r="L77" i="2"/>
  <c r="L83" i="2"/>
  <c r="L89" i="2"/>
  <c r="L95" i="2"/>
  <c r="L101" i="2"/>
  <c r="L112" i="2"/>
  <c r="L118" i="2"/>
  <c r="L124" i="2"/>
  <c r="L119" i="2"/>
  <c r="L120" i="2"/>
  <c r="L36" i="2"/>
  <c r="L42" i="2"/>
  <c r="L48" i="2"/>
  <c r="L54" i="2"/>
  <c r="L60" i="2"/>
  <c r="L66" i="2"/>
  <c r="L72" i="2"/>
  <c r="L78" i="2"/>
  <c r="L84" i="2"/>
  <c r="L90" i="2"/>
  <c r="L96" i="2"/>
  <c r="L102" i="2"/>
  <c r="L37" i="2"/>
  <c r="L43" i="2"/>
  <c r="L49" i="2"/>
  <c r="L55" i="2"/>
  <c r="L61" i="2"/>
  <c r="L67" i="2"/>
  <c r="L73" i="2"/>
  <c r="L79" i="2"/>
  <c r="L85" i="2"/>
  <c r="L91" i="2"/>
  <c r="L97" i="2"/>
  <c r="L103" i="2"/>
  <c r="L38" i="2"/>
  <c r="L44" i="2"/>
  <c r="L50" i="2"/>
  <c r="L56" i="2"/>
  <c r="L62" i="2"/>
  <c r="L68" i="2"/>
  <c r="L74" i="2"/>
  <c r="L80" i="2"/>
  <c r="L86" i="2"/>
  <c r="L92" i="2"/>
  <c r="L98" i="2"/>
  <c r="L104" i="2"/>
  <c r="L109" i="2"/>
  <c r="L115" i="2"/>
  <c r="L121" i="2"/>
  <c r="L107" i="2"/>
  <c r="L33" i="2"/>
  <c r="L39" i="2"/>
  <c r="L45" i="2"/>
  <c r="L51" i="2"/>
  <c r="L57" i="2"/>
  <c r="L63" i="2"/>
  <c r="L69" i="2"/>
  <c r="L75" i="2"/>
  <c r="L81" i="2"/>
  <c r="L87" i="2"/>
  <c r="L93" i="2"/>
  <c r="L99" i="2"/>
  <c r="L105" i="2"/>
  <c r="L110" i="2"/>
  <c r="L116" i="2"/>
  <c r="L122" i="2"/>
  <c r="L132" i="2"/>
  <c r="L108" i="2"/>
  <c r="L34" i="2"/>
  <c r="L40" i="2"/>
  <c r="L46" i="2"/>
  <c r="L52" i="2"/>
  <c r="L58" i="2"/>
  <c r="L64" i="2"/>
  <c r="L70" i="2"/>
  <c r="L76" i="2"/>
  <c r="L82" i="2"/>
  <c r="L88" i="2"/>
  <c r="L94" i="2"/>
  <c r="L100" i="2"/>
  <c r="L106" i="2"/>
  <c r="L111" i="2"/>
  <c r="L117" i="2"/>
  <c r="L123" i="2"/>
  <c r="L113" i="2"/>
  <c r="L114" i="2"/>
  <c r="L10" i="2"/>
  <c r="K27" i="2"/>
  <c r="C193" i="2"/>
  <c r="E193" i="2"/>
  <c r="D193" i="2"/>
  <c r="F193" i="2"/>
  <c r="F16" i="1" l="1"/>
  <c r="F15" i="1"/>
  <c r="F12" i="1"/>
  <c r="F11" i="1"/>
  <c r="I193" i="2"/>
  <c r="K193" i="2" s="1"/>
  <c r="K133" i="2" l="1"/>
  <c r="F10" i="1"/>
  <c r="F17" i="1"/>
  <c r="F13" i="1"/>
  <c r="C201" i="2"/>
  <c r="C220" i="2"/>
  <c r="C235" i="2"/>
  <c r="C264" i="2"/>
  <c r="I202" i="2"/>
  <c r="K202" i="2" s="1"/>
  <c r="D201" i="2"/>
  <c r="G201" i="2"/>
  <c r="E201" i="2"/>
  <c r="I201" i="2" l="1"/>
  <c r="J201" i="2"/>
  <c r="C270" i="2"/>
  <c r="D264" i="2"/>
  <c r="E264" i="2"/>
  <c r="G264" i="2"/>
  <c r="I264" i="2"/>
  <c r="G235" i="2"/>
  <c r="D235" i="2"/>
  <c r="I235" i="2"/>
  <c r="K235" i="2" s="1"/>
  <c r="K264" i="2" l="1"/>
  <c r="K201" i="2"/>
  <c r="G220" i="2"/>
  <c r="G270" i="2" s="1"/>
  <c r="D220" i="2"/>
  <c r="D270" i="2" s="1"/>
  <c r="E220" i="2"/>
  <c r="E270" i="2" s="1"/>
  <c r="I220" i="2"/>
  <c r="K220" i="2" s="1"/>
  <c r="I270" i="2" l="1"/>
  <c r="K270" i="2" s="1"/>
</calcChain>
</file>

<file path=xl/sharedStrings.xml><?xml version="1.0" encoding="utf-8"?>
<sst xmlns="http://schemas.openxmlformats.org/spreadsheetml/2006/main" count="685" uniqueCount="327">
  <si>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</si>
  <si>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</si>
  <si>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</si>
  <si>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</si>
  <si>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</si>
  <si>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</si>
  <si>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</si>
  <si>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</si>
  <si>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</si>
  <si>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</si>
  <si>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</si>
  <si>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</si>
  <si>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</si>
  <si>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</si>
  <si>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</si>
  <si>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</si>
  <si>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</si>
  <si>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</si>
  <si>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</si>
  <si>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</si>
  <si>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</si>
  <si>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</si>
  <si>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</si>
  <si>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</si>
  <si>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</si>
  <si>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</si>
  <si>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</si>
  <si>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</si>
  <si>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</si>
  <si>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</si>
  <si>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</si>
  <si>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</si>
  <si>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</si>
  <si>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</si>
  <si>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</si>
  <si>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</si>
  <si>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</si>
  <si>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</si>
  <si>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</si>
  <si>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</si>
  <si>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</si>
  <si>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</si>
  <si>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</si>
  <si>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</si>
  <si>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</si>
  <si>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</si>
  <si>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</si>
  <si>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</si>
  <si>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</si>
  <si>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</si>
  <si>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</si>
  <si>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</si>
  <si>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</si>
  <si>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</si>
  <si>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</si>
  <si>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</si>
  <si>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</si>
  <si>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</si>
  <si>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</si>
  <si>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</si>
  <si>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</si>
  <si>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</si>
  <si>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</si>
  <si>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</si>
  <si>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</si>
  <si>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</si>
  <si>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</si>
  <si>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</si>
  <si>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</si>
  <si>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</si>
  <si>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</si>
  <si>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</si>
  <si>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</si>
  <si>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</si>
  <si>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</si>
  <si>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</si>
  <si>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</si>
  <si>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</si>
  <si>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</si>
  <si>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</si>
  <si>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</si>
  <si>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</si>
  <si>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</si>
  <si>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</si>
  <si>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</si>
  <si>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</si>
  <si>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</si>
  <si>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</si>
  <si>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</si>
  <si>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</si>
  <si>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</si>
  <si>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</si>
  <si>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</si>
  <si>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</si>
  <si>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</si>
  <si>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</si>
  <si>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</si>
  <si>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</si>
  <si>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</si>
  <si>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</si>
  <si>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</si>
  <si>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</si>
  <si>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</si>
  <si>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</si>
  <si>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</si>
  <si>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</si>
  <si>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</si>
  <si>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</si>
  <si>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</si>
  <si>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</si>
  <si>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</si>
  <si>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</si>
  <si>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</si>
  <si>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</si>
  <si>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</si>
  <si>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</si>
  <si>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</si>
  <si>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</si>
  <si>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</si>
  <si>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</si>
  <si>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</si>
  <si>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</si>
  <si>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</si>
  <si>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</si>
  <si>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</si>
  <si>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</si>
  <si>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</si>
  <si>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</si>
  <si>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</si>
  <si>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</si>
  <si>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</si>
  <si>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</si>
  <si>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</si>
  <si>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</si>
  <si>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</si>
  <si>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</si>
  <si>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</si>
  <si>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</si>
  <si>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</si>
  <si>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</si>
  <si>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</si>
  <si>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</si>
  <si>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</si>
  <si>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</si>
  <si>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</si>
  <si>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</si>
  <si>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</si>
  <si>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</si>
  <si>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</si>
  <si>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</si>
  <si>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</si>
  <si>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</si>
  <si>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</si>
  <si>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</si>
  <si>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</si>
  <si>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</si>
  <si>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</si>
  <si>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</si>
  <si>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</si>
  <si>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</si>
  <si>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</si>
  <si>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</si>
  <si>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</si>
  <si>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</si>
  <si>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</si>
  <si>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</si>
  <si>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</si>
  <si>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</si>
  <si>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</si>
  <si>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</si>
  <si>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</si>
  <si>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</si>
  <si>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</si>
  <si>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</si>
  <si>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</si>
  <si>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</si>
  <si>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</si>
  <si>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</si>
  <si>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</si>
  <si>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</si>
  <si>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</si>
  <si>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</si>
  <si>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</si>
  <si>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</si>
  <si>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</si>
  <si>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</si>
  <si>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</si>
  <si>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</si>
  <si>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</si>
  <si>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</si>
  <si>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</si>
  <si>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</si>
  <si>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</si>
  <si>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</si>
  <si>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</si>
  <si>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</si>
  <si>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</si>
  <si>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</si>
  <si>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</si>
  <si>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</si>
  <si>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</si>
  <si>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</si>
  <si>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</si>
  <si>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</si>
  <si>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</si>
  <si>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</si>
  <si>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</si>
  <si>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</si>
  <si>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</si>
  <si>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</si>
  <si>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</si>
  <si>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</si>
  <si>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</si>
  <si>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</si>
  <si>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</si>
  <si>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</si>
  <si>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</si>
  <si>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</si>
  <si>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</si>
  <si>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</si>
  <si>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</si>
  <si>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</si>
  <si>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</si>
  <si>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</si>
  <si>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</si>
  <si>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</si>
  <si>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</si>
  <si>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</si>
  <si>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</si>
  <si>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</si>
  <si>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</si>
  <si>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</si>
  <si>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</si>
  <si>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</si>
  <si>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</si>
  <si>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</si>
  <si>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</si>
  <si>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</si>
  <si>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</si>
  <si>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</si>
  <si>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</si>
  <si>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</si>
  <si>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</si>
  <si>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</si>
  <si>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</si>
  <si>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</si>
  <si>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</si>
  <si>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</si>
  <si>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</si>
  <si>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</si>
  <si>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</si>
  <si>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</si>
  <si>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</si>
  <si>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</si>
  <si>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</si>
  <si>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</si>
  <si>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</si>
  <si>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</si>
  <si>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</si>
  <si>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</si>
  <si>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</si>
  <si>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</si>
  <si>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</si>
  <si>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</si>
  <si>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</si>
  <si>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</si>
  <si>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</si>
  <si>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</si>
  <si>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</si>
  <si>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</si>
  <si>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</si>
  <si>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</si>
  <si>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</si>
  <si>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</si>
  <si>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</si>
  <si>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</si>
  <si>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</si>
  <si>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</si>
  <si>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</si>
  <si>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</si>
  <si>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</si>
  <si>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</si>
  <si>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</si>
  <si>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</si>
  <si>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</si>
  <si>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Grenada</t>
  </si>
  <si>
    <t>Republic of Moldova</t>
  </si>
  <si>
    <t>*Số liệu tính từ 1/1 đến ngày 20 tháng báo cáo</t>
  </si>
  <si>
    <t>Honduras</t>
  </si>
  <si>
    <t>So với cùng kỳ (%)</t>
  </si>
  <si>
    <t>Vanuatu</t>
  </si>
  <si>
    <t>Georgia</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</si>
  <si>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</si>
  <si>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</si>
  <si>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</si>
  <si>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</si>
  <si>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</si>
  <si>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</si>
  <si>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</si>
  <si>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</si>
  <si>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</si>
  <si>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</si>
  <si>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</si>
  <si>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</si>
  <si>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</si>
  <si>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</si>
  <si>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</si>
  <si>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</si>
  <si>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</si>
  <si>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Vùng</t>
  </si>
  <si>
    <t>Algeria</t>
  </si>
  <si>
    <t>Cộng hoà Trung Phi</t>
  </si>
  <si>
    <t>Liberia</t>
  </si>
  <si>
    <t>7T/2022</t>
  </si>
  <si>
    <t>Hà Nội, ngày 22 tháng 8 năm 2023</t>
  </si>
  <si>
    <t>8 tháng năm 2022</t>
  </si>
  <si>
    <t>8 tháng năm 2023</t>
  </si>
  <si>
    <t>BÁO CÁO NHANH ĐẦU TƯ NƯỚC NGOÀI 8 THÁNG NĂM 2023</t>
  </si>
  <si>
    <t>Luỹ kế đến 20/8/2023:</t>
  </si>
  <si>
    <t>Tính từ 01/01/2023 đến 20/08/2023</t>
  </si>
  <si>
    <t>THU HÚT ĐẦU TƯ NƯỚC NGOÀI 8 THÁNG NĂM 2023 THEO NGÀNH</t>
  </si>
  <si>
    <t>THU HÚT ĐẦU TƯ NƯỚC NGOÀI 8 THÁNG NĂM 2023 THEO ĐỐI TÁC</t>
  </si>
  <si>
    <t>THU HÚT ĐẦU TƯ NƯỚC NGOÀI 8 THÁNG NĂM 2023 THEO ĐỊA PHƯƠNG</t>
  </si>
  <si>
    <t>THU HÚT ĐẦU TƯ NƯỚC NGOÀI 8 THÁNG NĂM 2023 THEO VÙNG</t>
  </si>
  <si>
    <t>(Lũy kế các dự án còn hiệu lực đến ngày 20/08/2023)</t>
  </si>
  <si>
    <t>8T/2022</t>
  </si>
  <si>
    <t xml:space="preserve">143 quốc gia, vùng lãnh thổ có đầu tư tại Việt Nam với 38.084 dự án, tổng vốn đăng ký 453,26 tỷ USD. Hàn Quốc dẫn đầu, tiếp theo là Singapore, Nhật Bản,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</si>
</sst>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89" formatCode="_(* #,##0.0_);_(* \(#,##0.0\);_(* &quot;-&quot;??_);_(@_)"/>
  </numFmts>
  <fonts count="74">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0"/>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999999"/>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1" applyNumberFormat="0" applyAlignment="0" applyProtection="0">
      <alignment horizontal="left" vertical="center"/>
    </xf>
    <xf numFmtId="0" fontId="8" fillId="0" borderId="22">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3"/>
    <xf numFmtId="177" fontId="4" fillId="0" borderId="23"/>
    <xf numFmtId="177" fontId="4" fillId="0" borderId="23"/>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1" applyNumberFormat="0" applyAlignment="0" applyProtection="0"/>
    <xf numFmtId="0" fontId="52" fillId="10" borderId="32" applyNumberFormat="0" applyAlignment="0" applyProtection="0"/>
    <xf numFmtId="0" fontId="53" fillId="10" borderId="31" applyNumberFormat="0" applyAlignment="0" applyProtection="0"/>
    <xf numFmtId="0" fontId="54" fillId="0" borderId="33" applyNumberFormat="0" applyFill="0" applyAlignment="0" applyProtection="0"/>
    <xf numFmtId="0" fontId="55" fillId="11" borderId="3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6"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5" applyNumberFormat="0" applyFont="0" applyAlignment="0" applyProtection="0"/>
  </cellStyleXfs>
  <cellXfs count="212">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167" fontId="10" fillId="3" borderId="0" xfId="1" applyNumberFormat="1" applyFont="1" applyFill="1"/>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6" fillId="2" borderId="10" xfId="0" applyFont="1" applyFill="1" applyBorder="1" applyAlignment="1">
      <alignment horizontal="center" vertical="center" wrapText="1"/>
    </xf>
    <xf numFmtId="0" fontId="66" fillId="2" borderId="11" xfId="0" applyFont="1" applyFill="1" applyBorder="1" applyAlignment="1">
      <alignment horizontal="center" vertical="center" wrapText="1"/>
    </xf>
    <xf numFmtId="167" fontId="66" fillId="2" borderId="11" xfId="1" applyNumberFormat="1" applyFont="1" applyFill="1" applyBorder="1" applyAlignment="1">
      <alignment horizontal="center" vertical="center" wrapText="1"/>
    </xf>
    <xf numFmtId="43" fontId="66" fillId="2" borderId="11" xfId="1" applyFont="1" applyFill="1" applyBorder="1" applyAlignment="1">
      <alignment horizontal="center" vertical="center" wrapText="1"/>
    </xf>
    <xf numFmtId="0" fontId="66" fillId="2" borderId="0" xfId="0" applyFont="1" applyFill="1" applyAlignment="1">
      <alignment horizontal="center" vertical="center" wrapText="1"/>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43" fontId="64" fillId="0" borderId="15"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167" fontId="66" fillId="2" borderId="18" xfId="1" applyNumberFormat="1" applyFont="1" applyFill="1" applyBorder="1" applyAlignment="1">
      <alignment vertical="center"/>
    </xf>
    <xf numFmtId="43" fontId="66" fillId="2" borderId="18" xfId="1" applyFont="1" applyFill="1" applyBorder="1" applyAlignment="1">
      <alignment vertical="center"/>
    </xf>
    <xf numFmtId="0" fontId="66" fillId="2" borderId="0" xfId="0" applyFont="1" applyFill="1" applyAlignment="1">
      <alignment vertical="center"/>
    </xf>
    <xf numFmtId="0" fontId="66" fillId="0" borderId="0" xfId="0" applyFont="1" applyAlignment="1">
      <alignment horizontal="center" vertical="center"/>
    </xf>
    <xf numFmtId="167" fontId="66" fillId="0" borderId="0" xfId="1" applyNumberFormat="1" applyFont="1" applyFill="1" applyBorder="1" applyAlignment="1">
      <alignment vertical="center"/>
    </xf>
    <xf numFmtId="43" fontId="66" fillId="0" borderId="0" xfId="1" applyFont="1" applyFill="1" applyBorder="1" applyAlignment="1">
      <alignment vertical="center"/>
    </xf>
    <xf numFmtId="0" fontId="66" fillId="0" borderId="0" xfId="0" applyFont="1" applyAlignment="1">
      <alignment vertical="center"/>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43" fontId="67" fillId="0" borderId="14" xfId="1" applyFont="1" applyBorder="1" applyAlignment="1">
      <alignment vertical="center"/>
    </xf>
    <xf numFmtId="167" fontId="66" fillId="4" borderId="18" xfId="1" applyNumberFormat="1" applyFont="1" applyFill="1" applyBorder="1" applyAlignment="1">
      <alignment vertical="center"/>
    </xf>
    <xf numFmtId="43" fontId="66" fillId="4" borderId="18" xfId="1" applyFont="1" applyFill="1" applyBorder="1" applyAlignment="1">
      <alignmen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9" fillId="0" borderId="0" xfId="0" applyFont="1"/>
    <xf numFmtId="167" fontId="70"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168" fontId="64" fillId="0" borderId="14" xfId="1" applyNumberFormat="1" applyFont="1" applyBorder="1" applyAlignment="1">
      <alignment vertical="center"/>
    </xf>
    <xf numFmtId="43" fontId="66" fillId="2" borderId="40" xfId="1" applyFont="1" applyFill="1" applyBorder="1" applyAlignment="1">
      <alignment vertical="center"/>
    </xf>
    <xf numFmtId="189" fontId="65" fillId="0" borderId="0" xfId="1" applyNumberFormat="1" applyFont="1" applyAlignment="1">
      <alignment horizontal="right"/>
    </xf>
    <xf numFmtId="189" fontId="66" fillId="2" borderId="12" xfId="1" applyNumberFormat="1" applyFont="1" applyFill="1" applyBorder="1" applyAlignment="1">
      <alignment horizontal="center" vertical="center" wrapText="1"/>
    </xf>
    <xf numFmtId="189" fontId="64" fillId="0" borderId="15" xfId="1" applyNumberFormat="1" applyFont="1" applyBorder="1" applyAlignment="1">
      <alignment vertical="center"/>
    </xf>
    <xf numFmtId="189" fontId="66" fillId="2" borderId="19" xfId="1" applyNumberFormat="1" applyFont="1" applyFill="1" applyBorder="1" applyAlignment="1">
      <alignment vertical="center"/>
    </xf>
    <xf numFmtId="189" fontId="66" fillId="0" borderId="0" xfId="1" applyNumberFormat="1" applyFont="1" applyFill="1" applyBorder="1" applyAlignment="1">
      <alignment vertical="center"/>
    </xf>
    <xf numFmtId="189" fontId="64" fillId="0" borderId="0" xfId="1" applyNumberFormat="1" applyFont="1"/>
    <xf numFmtId="189" fontId="66" fillId="4" borderId="19" xfId="1" applyNumberFormat="1" applyFont="1" applyFill="1" applyBorder="1" applyAlignment="1">
      <alignment vertical="center"/>
    </xf>
    <xf numFmtId="3" fontId="64" fillId="0" borderId="0" xfId="0" applyNumberFormat="1" applyFont="1"/>
    <xf numFmtId="3" fontId="66" fillId="2" borderId="11" xfId="0" applyNumberFormat="1" applyFont="1" applyFill="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vertical="center"/>
    </xf>
    <xf numFmtId="167" fontId="66" fillId="0" borderId="14" xfId="1" applyNumberFormat="1" applyFont="1" applyBorder="1" applyAlignment="1">
      <alignment vertical="center"/>
    </xf>
    <xf numFmtId="2" fontId="66" fillId="0" borderId="14" xfId="0" applyNumberFormat="1" applyFont="1" applyBorder="1" applyAlignment="1">
      <alignment vertical="center"/>
    </xf>
    <xf numFmtId="43" fontId="66" fillId="0" borderId="14" xfId="1" applyFont="1" applyBorder="1" applyAlignment="1">
      <alignment vertical="center"/>
    </xf>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7" fillId="0" borderId="14" xfId="0" applyFont="1" applyBorder="1" applyAlignment="1">
      <alignment vertical="center"/>
    </xf>
    <xf numFmtId="0" fontId="64" fillId="0" borderId="41" xfId="0" applyFont="1" applyBorder="1" applyAlignment="1">
      <alignment horizontal="center" vertical="center"/>
    </xf>
    <xf numFmtId="0" fontId="64" fillId="0" borderId="16" xfId="0" applyFont="1" applyBorder="1" applyAlignment="1">
      <alignment vertical="center"/>
    </xf>
    <xf numFmtId="0" fontId="66" fillId="0" borderId="10" xfId="0" applyFont="1" applyBorder="1" applyAlignment="1">
      <alignment horizontal="center" vertical="center"/>
    </xf>
    <xf numFmtId="0" fontId="66" fillId="0" borderId="11" xfId="0" applyFont="1" applyBorder="1" applyAlignment="1">
      <alignment vertical="center"/>
    </xf>
    <xf numFmtId="2" fontId="66" fillId="0" borderId="11" xfId="0" applyNumberFormat="1" applyFont="1" applyBorder="1" applyAlignment="1">
      <alignment vertical="center"/>
    </xf>
    <xf numFmtId="43" fontId="66" fillId="0" borderId="11" xfId="1" applyFont="1" applyBorder="1" applyAlignment="1">
      <alignment vertical="center"/>
    </xf>
    <xf numFmtId="0" fontId="67" fillId="0" borderId="16" xfId="0" applyFont="1" applyBorder="1" applyAlignment="1">
      <alignment vertical="center"/>
    </xf>
    <xf numFmtId="43" fontId="64" fillId="0" borderId="39" xfId="1" applyFont="1" applyBorder="1" applyAlignment="1">
      <alignment vertical="center"/>
    </xf>
    <xf numFmtId="0" fontId="67" fillId="0" borderId="0" xfId="0" applyFont="1"/>
    <xf numFmtId="0" fontId="67" fillId="0" borderId="0" xfId="0" applyFont="1" applyAlignment="1">
      <alignment horizontal="center"/>
    </xf>
    <xf numFmtId="167" fontId="67"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89" fontId="66" fillId="0" borderId="12" xfId="0" applyNumberFormat="1" applyFont="1" applyBorder="1" applyAlignment="1">
      <alignment vertical="center"/>
    </xf>
    <xf numFmtId="189" fontId="64" fillId="0" borderId="0" xfId="0" applyNumberFormat="1" applyFont="1"/>
    <xf numFmtId="43" fontId="10" fillId="3" borderId="0" xfId="0" applyNumberFormat="1" applyFont="1" applyFill="1"/>
    <xf numFmtId="189" fontId="73" fillId="0" borderId="15" xfId="1" applyNumberFormat="1" applyFont="1" applyBorder="1" applyAlignment="1">
      <alignment vertical="center"/>
    </xf>
    <xf numFmtId="189" fontId="73" fillId="0" borderId="12" xfId="1" applyNumberFormat="1" applyFont="1" applyBorder="1" applyAlignment="1">
      <alignment vertical="center"/>
    </xf>
    <xf numFmtId="167" fontId="10" fillId="3" borderId="16" xfId="5" applyNumberFormat="1" applyFont="1" applyFill="1" applyBorder="1" applyAlignment="1">
      <alignment wrapText="1"/>
    </xf>
    <xf numFmtId="43" fontId="10" fillId="3" borderId="42" xfId="5" applyFont="1" applyFill="1" applyBorder="1" applyAlignment="1">
      <alignment wrapText="1"/>
    </xf>
    <xf numFmtId="0" fontId="34" fillId="0" borderId="13" xfId="0" applyFont="1" applyBorder="1" applyAlignment="1">
      <alignment horizontal="center" vertical="center"/>
    </xf>
    <xf numFmtId="0" fontId="34" fillId="0" borderId="41"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66" fillId="0" borderId="10" xfId="0" applyFont="1" applyBorder="1" applyAlignment="1">
      <alignment horizontal="center" vertical="center" wrapText="1"/>
    </xf>
    <xf numFmtId="0" fontId="66" fillId="0" borderId="11" xfId="0" applyFont="1" applyBorder="1" applyAlignment="1">
      <alignment horizontal="left" vertical="center" wrapText="1"/>
    </xf>
    <xf numFmtId="189" fontId="73" fillId="0" borderId="12" xfId="1" applyNumberFormat="1" applyFont="1" applyFill="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xf numFmtId="164" fontId="10" fillId="3" borderId="0" xfId="0" applyNumberFormat="1" applyFont="1" applyFill="1"/>
    <xf numFmtId="0" fontId="60" fillId="0" borderId="4" xfId="0" applyFont="1" applyBorder="1" applyAlignment="1">
      <alignment horizontal="left"/>
    </xf>
    <xf numFmtId="0" fontId="60" fillId="0" borderId="5" xfId="0" applyFont="1" applyBorder="1"/>
    <xf numFmtId="0" fontId="60" fillId="0" borderId="5" xfId="0" applyFont="1" applyBorder="1" applyAlignment="1">
      <alignment horizontal="center"/>
    </xf>
    <xf numFmtId="3" fontId="60" fillId="0" borderId="5" xfId="0" applyNumberFormat="1" applyFont="1" applyBorder="1"/>
    <xf numFmtId="0" fontId="60" fillId="0" borderId="0" xfId="0" applyFont="1"/>
    <xf numFmtId="166" fontId="60" fillId="0" borderId="6" xfId="3" applyNumberFormat="1" applyFont="1" applyBorder="1"/>
    <xf numFmtId="0" fontId="60" fillId="0" borderId="37" xfId="0" applyFont="1" applyBorder="1" applyAlignment="1">
      <alignment horizontal="left"/>
    </xf>
    <xf numFmtId="0" fontId="60" fillId="0" borderId="27" xfId="0" applyFont="1" applyBorder="1"/>
    <xf numFmtId="0" fontId="60" fillId="0" borderId="27" xfId="0" applyFont="1" applyBorder="1" applyAlignment="1">
      <alignment horizontal="center"/>
    </xf>
    <xf numFmtId="3" fontId="60" fillId="0" borderId="27" xfId="0" applyNumberFormat="1" applyFont="1" applyBorder="1"/>
    <xf numFmtId="166" fontId="60" fillId="0" borderId="38" xfId="3" applyNumberFormat="1" applyFont="1" applyBorder="1"/>
    <xf numFmtId="0" fontId="60" fillId="0" borderId="7" xfId="0" applyFont="1" applyBorder="1" applyAlignment="1">
      <alignment horizontal="left"/>
    </xf>
    <xf numFmtId="0" fontId="60" fillId="0" borderId="8" xfId="0" applyFont="1" applyBorder="1"/>
    <xf numFmtId="0" fontId="60" fillId="0" borderId="8" xfId="0" applyFont="1" applyBorder="1" applyAlignment="1">
      <alignment horizontal="center"/>
    </xf>
    <xf numFmtId="3" fontId="60" fillId="0" borderId="8" xfId="0" applyNumberFormat="1" applyFont="1" applyBorder="1"/>
    <xf numFmtId="166" fontId="60" fillId="0" borderId="9" xfId="3" applyNumberFormat="1" applyFont="1" applyFill="1" applyBorder="1"/>
    <xf numFmtId="0" fontId="0" fillId="0" borderId="14" xfId="0" applyBorder="1"/>
    <xf numFmtId="43" fontId="64" fillId="0" borderId="20" xfId="1" applyFont="1" applyBorder="1" applyAlignment="1">
      <alignment vertical="center"/>
    </xf>
    <xf numFmtId="43" fontId="64" fillId="0" borderId="14" xfId="0" applyNumberFormat="1" applyFont="1" applyBorder="1" applyAlignment="1">
      <alignment vertical="center"/>
    </xf>
    <xf numFmtId="43" fontId="66" fillId="0" borderId="11" xfId="0" applyNumberFormat="1" applyFont="1" applyBorder="1" applyAlignment="1">
      <alignment vertical="center"/>
    </xf>
    <xf numFmtId="43" fontId="64" fillId="0" borderId="0" xfId="1" applyFont="1" applyBorder="1" applyAlignment="1">
      <alignment vertical="center"/>
    </xf>
    <xf numFmtId="0" fontId="64" fillId="0" borderId="16" xfId="0" applyFont="1" applyBorder="1" applyAlignment="1">
      <alignment horizontal="left" vertical="center" wrapText="1"/>
    </xf>
    <xf numFmtId="43" fontId="64" fillId="0" borderId="16" xfId="1" applyFont="1" applyBorder="1" applyAlignment="1">
      <alignment vertical="center"/>
    </xf>
    <xf numFmtId="0" fontId="68" fillId="0" borderId="0" xfId="0" applyFont="1" applyAlignment="1">
      <alignment horizontal="center" vertical="center" wrapText="1" shrinkToFit="1"/>
    </xf>
    <xf numFmtId="0" fontId="72" fillId="0" borderId="0" xfId="0" applyFont="1" applyAlignment="1">
      <alignment horizontal="left" vertical="center" wrapText="1"/>
    </xf>
    <xf numFmtId="0" fontId="71" fillId="0" borderId="0" xfId="0" applyFont="1" applyAlignment="1">
      <alignment horizontal="center"/>
    </xf>
    <xf numFmtId="0" fontId="61" fillId="0" borderId="0" xfId="0" applyFont="1" applyAlignment="1">
      <alignment horizontal="center"/>
    </xf>
    <xf numFmtId="0" fontId="68" fillId="0" borderId="0" xfId="0" applyFont="1" applyAlignment="1">
      <alignment horizontal="center"/>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9" fillId="0" borderId="0" xfId="0" applyFont="1" applyAlignment="1">
      <alignment horizontal="center"/>
    </xf>
    <xf numFmtId="0" fontId="65" fillId="0" borderId="0" xfId="0" applyFont="1" applyAlignment="1">
      <alignment horizontal="center"/>
    </xf>
    <xf numFmtId="0" fontId="66" fillId="2" borderId="26" xfId="0" applyFont="1" applyFill="1" applyBorder="1" applyAlignment="1">
      <alignment horizontal="center" vertical="center"/>
    </xf>
    <xf numFmtId="0" fontId="66" fillId="2" borderId="25"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xf numFmtId="43" fontId="64" fillId="0" borderId="0" xfId="0" applyNumberFormat="1" applyFont="1" applyAlignment="1">
      <alignment vertical="center"/>
    </xf>
    <xf numFmtId="166" fontId="60" fillId="0" borderId="0" xfId="0" applyNumberFormat="1" applyFont="1"/>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7000000}"/>
    <cellStyle name="Comma 2 2" xfId="38" xr:uid="{00000000-0005-0000-0000-000038000000}"/>
    <cellStyle name="Comma 2 2 2" xfId="39" xr:uid="{00000000-0005-0000-0000-000039000000}"/>
    <cellStyle name="Comma 2 2 3" xfId="4" xr:uid="{00000000-0005-0000-0000-00003A000000}"/>
    <cellStyle name="Comma 2 2 3 2" xfId="40" xr:uid="{00000000-0005-0000-0000-00003B000000}"/>
    <cellStyle name="Comma 2 2 4" xfId="41" xr:uid="{00000000-0005-0000-0000-00003C000000}"/>
    <cellStyle name="Comma 2 3" xfId="42" xr:uid="{00000000-0005-0000-0000-00003D000000}"/>
    <cellStyle name="Comma 2 4" xfId="43" xr:uid="{00000000-0005-0000-0000-00003E000000}"/>
    <cellStyle name="Comma 2 5" xfId="44" xr:uid="{00000000-0005-0000-0000-00003F000000}"/>
    <cellStyle name="Comma 3" xfId="45" xr:uid="{00000000-0005-0000-0000-000040000000}"/>
    <cellStyle name="Comma 3 2" xfId="46" xr:uid="{00000000-0005-0000-0000-000041000000}"/>
    <cellStyle name="Comma 3 3" xfId="47" xr:uid="{00000000-0005-0000-0000-000042000000}"/>
    <cellStyle name="Comma 3 4" xfId="48" xr:uid="{00000000-0005-0000-0000-000043000000}"/>
    <cellStyle name="Comma 4" xfId="5" xr:uid="{00000000-0005-0000-0000-000044000000}"/>
    <cellStyle name="Comma 4 2" xfId="49" xr:uid="{00000000-0005-0000-0000-000045000000}"/>
    <cellStyle name="Comma 5" xfId="36" xr:uid="{00000000-0005-0000-0000-000046000000}"/>
    <cellStyle name="Comma 6" xfId="204" xr:uid="{00000000-0005-0000-0000-000047000000}"/>
    <cellStyle name="Comma0" xfId="50" xr:uid="{00000000-0005-0000-0000-000048000000}"/>
    <cellStyle name="Currency0" xfId="51" xr:uid="{00000000-0005-0000-0000-000049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23">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Data%20FDI\Nam%202022\FDI%2008.2022.xlsx" TargetMode="External"/><Relationship Id="rId1" Type="http://schemas.openxmlformats.org/officeDocument/2006/relationships/externalLinkPath" Target="/Data%20FDI/Nam%202022/FDI%2008.2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Data%20FDI\Nam%202022\FDI%2006.2022.xlsx" TargetMode="External"/><Relationship Id="rId1" Type="http://schemas.openxmlformats.org/officeDocument/2006/relationships/externalLinkPath" Target="/Data%20FDI/Nam%202022/FDI%2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ang 8"/>
      <sheetName val="Thang 8 2022"/>
      <sheetName val="Luy ke T8 2022"/>
    </sheetNames>
    <sheetDataSet>
      <sheetData sheetId="0"/>
      <sheetData sheetId="1">
        <row r="9">
          <cell r="B9" t="str">
            <v>Công nghiệp chế biến, chế tạo</v>
          </cell>
          <cell r="C9">
            <v>287</v>
          </cell>
          <cell r="D9">
            <v>4248.9285213699995</v>
          </cell>
          <cell r="E9">
            <v>417</v>
          </cell>
          <cell r="F9">
            <v>5786.097407302972</v>
          </cell>
          <cell r="G9">
            <v>321</v>
          </cell>
          <cell r="H9">
            <v>683.64902179999956</v>
          </cell>
          <cell r="I9">
            <v>10718.674950472971</v>
          </cell>
        </row>
        <row r="10">
          <cell r="B10" t="str">
            <v>Hoạt động kinh doanh bất động sản</v>
          </cell>
          <cell r="C10">
            <v>46</v>
          </cell>
          <cell r="D10">
            <v>1172.23350065</v>
          </cell>
          <cell r="E10">
            <v>20</v>
          </cell>
          <cell r="F10">
            <v>997.40361600000006</v>
          </cell>
          <cell r="G10">
            <v>72</v>
          </cell>
          <cell r="H10">
            <v>1164.5208680199999</v>
          </cell>
          <cell r="I10">
            <v>3334.1579846700001</v>
          </cell>
        </row>
        <row r="11">
          <cell r="B11" t="str">
            <v>Hoạt động chuyên môn, khoa học công nghệ</v>
          </cell>
          <cell r="C11">
            <v>183</v>
          </cell>
          <cell r="D11">
            <v>116.42735818999999</v>
          </cell>
          <cell r="E11">
            <v>60</v>
          </cell>
          <cell r="F11">
            <v>82.096199195312494</v>
          </cell>
          <cell r="G11">
            <v>405</v>
          </cell>
          <cell r="H11">
            <v>422.26864975999968</v>
          </cell>
          <cell r="I11">
            <v>620.7922071453122</v>
          </cell>
        </row>
        <row r="12">
          <cell r="B12" t="str">
            <v>Thông tin và truyền thông</v>
          </cell>
          <cell r="C12">
            <v>145</v>
          </cell>
          <cell r="D12">
            <v>131.42405208999998</v>
          </cell>
          <cell r="E12">
            <v>27</v>
          </cell>
          <cell r="F12">
            <v>276.82886200000002</v>
          </cell>
          <cell r="G12">
            <v>213</v>
          </cell>
          <cell r="H12">
            <v>110.64479210000003</v>
          </cell>
          <cell r="I12">
            <v>518.89770619000001</v>
          </cell>
        </row>
        <row r="13">
          <cell r="B13" t="str">
            <v>Bán buôn và bán lẻ; sửa chữa ô tô, mô tô, xe máy</v>
          </cell>
          <cell r="C13">
            <v>344</v>
          </cell>
          <cell r="D13">
            <v>155.98530448</v>
          </cell>
          <cell r="E13">
            <v>86</v>
          </cell>
          <cell r="F13">
            <v>66.713899868906239</v>
          </cell>
          <cell r="G13">
            <v>949</v>
          </cell>
          <cell r="H13">
            <v>245.46605177000004</v>
          </cell>
          <cell r="I13">
            <v>468.16525611890626</v>
          </cell>
        </row>
        <row r="14">
          <cell r="B14" t="str">
            <v>Vận tải kho bãi</v>
          </cell>
          <cell r="C14">
            <v>40</v>
          </cell>
          <cell r="D14">
            <v>266.31685900000002</v>
          </cell>
          <cell r="E14">
            <v>9</v>
          </cell>
          <cell r="F14">
            <v>91.991794999999996</v>
          </cell>
          <cell r="G14">
            <v>93</v>
          </cell>
          <cell r="H14">
            <v>28.619205910000002</v>
          </cell>
          <cell r="I14">
            <v>386.92785991000005</v>
          </cell>
        </row>
        <row r="15">
          <cell r="B15" t="str">
            <v>Sản xuất, phân phối điện, khí, nước, điều hòa</v>
          </cell>
          <cell r="C15">
            <v>8</v>
          </cell>
          <cell r="D15">
            <v>101.87765899999999</v>
          </cell>
          <cell r="E15">
            <v>3</v>
          </cell>
          <cell r="F15">
            <v>98.993588000000003</v>
          </cell>
          <cell r="G15">
            <v>14</v>
          </cell>
          <cell r="H15">
            <v>77.287342540000012</v>
          </cell>
          <cell r="I15">
            <v>278.15858953999998</v>
          </cell>
        </row>
        <row r="16">
          <cell r="B16" t="str">
            <v>Giáo dục và đào tạo</v>
          </cell>
          <cell r="C16">
            <v>13</v>
          </cell>
          <cell r="D16">
            <v>8.1362930000000002</v>
          </cell>
          <cell r="E16">
            <v>5</v>
          </cell>
          <cell r="F16">
            <v>131.719448</v>
          </cell>
          <cell r="G16">
            <v>33</v>
          </cell>
          <cell r="H16">
            <v>52.246344119999996</v>
          </cell>
          <cell r="I16">
            <v>192.10208512</v>
          </cell>
        </row>
        <row r="17">
          <cell r="B17" t="str">
            <v>Xây dựng</v>
          </cell>
          <cell r="C17">
            <v>15</v>
          </cell>
          <cell r="D17">
            <v>90.55059</v>
          </cell>
          <cell r="E17">
            <v>15</v>
          </cell>
          <cell r="F17">
            <v>17.650077800781251</v>
          </cell>
          <cell r="G17">
            <v>47</v>
          </cell>
          <cell r="H17">
            <v>43.105253829999981</v>
          </cell>
          <cell r="I17">
            <v>151.30592163078123</v>
          </cell>
        </row>
        <row r="18">
          <cell r="B18" t="str">
            <v>Nông nghiêp, lâm nghiệp và thủy sản</v>
          </cell>
          <cell r="C18">
            <v>7</v>
          </cell>
          <cell r="D18">
            <v>22.103037400000002</v>
          </cell>
          <cell r="E18">
            <v>5</v>
          </cell>
          <cell r="F18">
            <v>11.665354687500001</v>
          </cell>
          <cell r="G18">
            <v>12</v>
          </cell>
          <cell r="H18">
            <v>3.60542425</v>
          </cell>
          <cell r="I18">
            <v>37.373816337500003</v>
          </cell>
        </row>
        <row r="19">
          <cell r="B19" t="str">
            <v>Hoạt động hành chính và dịch vụ hỗ trợ</v>
          </cell>
          <cell r="C19">
            <v>19</v>
          </cell>
          <cell r="D19">
            <v>7.5674060000000001</v>
          </cell>
          <cell r="E19">
            <v>15</v>
          </cell>
          <cell r="F19">
            <v>10.883499</v>
          </cell>
          <cell r="G19">
            <v>38</v>
          </cell>
          <cell r="H19">
            <v>8.0974449100000001</v>
          </cell>
          <cell r="I19">
            <v>26.548349909999999</v>
          </cell>
        </row>
        <row r="20">
          <cell r="B20" t="str">
            <v>Hoạt động tài chính, ngân hàng và bảo hiểm</v>
          </cell>
          <cell r="C20">
            <v>5</v>
          </cell>
          <cell r="D20">
            <v>22.679856000000001</v>
          </cell>
          <cell r="E20">
            <v>0</v>
          </cell>
          <cell r="F20">
            <v>0</v>
          </cell>
          <cell r="G20">
            <v>8</v>
          </cell>
          <cell r="H20">
            <v>1.4227012999999999</v>
          </cell>
          <cell r="I20">
            <v>24.102557300000001</v>
          </cell>
        </row>
        <row r="21">
          <cell r="B21" t="str">
            <v>Khai khoáng</v>
          </cell>
          <cell r="C21">
            <v>1</v>
          </cell>
          <cell r="D21">
            <v>1.9771529999999999</v>
          </cell>
          <cell r="E21">
            <v>0</v>
          </cell>
          <cell r="F21">
            <v>0</v>
          </cell>
          <cell r="G21">
            <v>3</v>
          </cell>
          <cell r="H21">
            <v>17.08691194</v>
          </cell>
          <cell r="I21">
            <v>19.064064940000002</v>
          </cell>
        </row>
        <row r="22">
          <cell r="B22" t="str">
            <v>Y tế và hoạt động trợ giúp xã hội</v>
          </cell>
          <cell r="C22">
            <v>1</v>
          </cell>
          <cell r="D22">
            <v>0.01</v>
          </cell>
          <cell r="E22">
            <v>2</v>
          </cell>
          <cell r="F22">
            <v>1.453338</v>
          </cell>
          <cell r="G22">
            <v>9</v>
          </cell>
          <cell r="H22">
            <v>8.0753951300000004</v>
          </cell>
          <cell r="I22">
            <v>9.5387331300000007</v>
          </cell>
        </row>
        <row r="23">
          <cell r="B23" t="str">
            <v>Cấp nước và xử lý chất thải</v>
          </cell>
          <cell r="C23">
            <v>2</v>
          </cell>
          <cell r="D23">
            <v>0.85299999999999998</v>
          </cell>
          <cell r="E23">
            <v>0</v>
          </cell>
          <cell r="F23">
            <v>0</v>
          </cell>
          <cell r="G23">
            <v>4</v>
          </cell>
          <cell r="H23">
            <v>7.817976279999999</v>
          </cell>
          <cell r="I23">
            <v>8.6709762799999996</v>
          </cell>
        </row>
        <row r="24">
          <cell r="B24" t="str">
            <v>Hoạt động dịch vụ khác</v>
          </cell>
          <cell r="C24">
            <v>1</v>
          </cell>
          <cell r="D24">
            <v>0.1</v>
          </cell>
          <cell r="E24">
            <v>2</v>
          </cell>
          <cell r="F24">
            <v>0.36280499999999999</v>
          </cell>
          <cell r="G24">
            <v>11</v>
          </cell>
          <cell r="H24">
            <v>1.9477466800000001</v>
          </cell>
          <cell r="I24">
            <v>2.4105516800000002</v>
          </cell>
        </row>
        <row r="25">
          <cell r="B25" t="str">
            <v>Nghệ thuật, vui chơi và giải trí</v>
          </cell>
          <cell r="C25">
            <v>0</v>
          </cell>
          <cell r="D25">
            <v>0</v>
          </cell>
          <cell r="E25">
            <v>0</v>
          </cell>
          <cell r="F25">
            <v>0</v>
          </cell>
          <cell r="G25">
            <v>8</v>
          </cell>
          <cell r="H25">
            <v>1.0043592299999999</v>
          </cell>
          <cell r="I25">
            <v>1.0043592299999999</v>
          </cell>
        </row>
        <row r="26">
          <cell r="B26" t="str">
            <v>Dịch vụ lưu trú và ăn uống</v>
          </cell>
          <cell r="C26">
            <v>18</v>
          </cell>
          <cell r="D26">
            <v>3.1869172900000002</v>
          </cell>
          <cell r="E26">
            <v>10</v>
          </cell>
          <cell r="F26">
            <v>-61.766666000000001</v>
          </cell>
          <cell r="G26">
            <v>185</v>
          </cell>
          <cell r="H26">
            <v>36.411693950000021</v>
          </cell>
          <cell r="I26">
            <v>-22.168054759999983</v>
          </cell>
        </row>
        <row r="33">
          <cell r="B33" t="str">
            <v>Singapore</v>
          </cell>
          <cell r="C33">
            <v>141</v>
          </cell>
          <cell r="D33">
            <v>1348.1656478799996</v>
          </cell>
          <cell r="E33">
            <v>61</v>
          </cell>
          <cell r="F33">
            <v>2362.082382828125</v>
          </cell>
          <cell r="G33">
            <v>258</v>
          </cell>
          <cell r="H33">
            <v>823.97979319999979</v>
          </cell>
          <cell r="I33">
            <v>4534.2278239081243</v>
          </cell>
        </row>
        <row r="34">
          <cell r="B34" t="str">
            <v>Hàn Quốc</v>
          </cell>
          <cell r="C34">
            <v>248</v>
          </cell>
          <cell r="D34">
            <v>690.07107244999997</v>
          </cell>
          <cell r="E34">
            <v>249</v>
          </cell>
          <cell r="F34">
            <v>2449.5233610921937</v>
          </cell>
          <cell r="G34">
            <v>847</v>
          </cell>
          <cell r="H34">
            <v>362.7348211299996</v>
          </cell>
          <cell r="I34">
            <v>3502.3292546721932</v>
          </cell>
        </row>
        <row r="35">
          <cell r="B35" t="str">
            <v>Nhật Bản</v>
          </cell>
          <cell r="C35">
            <v>123</v>
          </cell>
          <cell r="D35">
            <v>789.08538395000005</v>
          </cell>
          <cell r="E35">
            <v>87</v>
          </cell>
          <cell r="F35">
            <v>559.62246464921884</v>
          </cell>
          <cell r="G35">
            <v>143</v>
          </cell>
          <cell r="H35">
            <v>143.58128025000002</v>
          </cell>
          <cell r="I35">
            <v>1492.2891288492187</v>
          </cell>
        </row>
        <row r="36">
          <cell r="B36" t="str">
            <v>Trung Quốc</v>
          </cell>
          <cell r="C36">
            <v>143</v>
          </cell>
          <cell r="D36">
            <v>691.15222936000009</v>
          </cell>
          <cell r="E36">
            <v>71</v>
          </cell>
          <cell r="F36">
            <v>625.34782957499692</v>
          </cell>
          <cell r="G36">
            <v>206</v>
          </cell>
          <cell r="H36">
            <v>91.436508930000159</v>
          </cell>
          <cell r="I36">
            <v>1407.9365678649972</v>
          </cell>
        </row>
        <row r="37">
          <cell r="B37" t="str">
            <v>Đan Mạch</v>
          </cell>
          <cell r="C37">
            <v>7</v>
          </cell>
          <cell r="D37">
            <v>1320.52091</v>
          </cell>
          <cell r="E37">
            <v>2</v>
          </cell>
          <cell r="F37">
            <v>0.56000000000000005</v>
          </cell>
          <cell r="G37">
            <v>6</v>
          </cell>
          <cell r="H37">
            <v>0.34936099999999998</v>
          </cell>
          <cell r="I37">
            <v>1321.4302709999999</v>
          </cell>
        </row>
        <row r="38">
          <cell r="B38" t="str">
            <v>Hồng Kông</v>
          </cell>
          <cell r="C38">
            <v>74</v>
          </cell>
          <cell r="D38">
            <v>514.98031649999996</v>
          </cell>
          <cell r="E38">
            <v>48</v>
          </cell>
          <cell r="F38">
            <v>564.97688900000003</v>
          </cell>
          <cell r="G38">
            <v>34</v>
          </cell>
          <cell r="H38">
            <v>20.867208400000003</v>
          </cell>
          <cell r="I38">
            <v>1100.8244138999999</v>
          </cell>
        </row>
        <row r="39">
          <cell r="B39" t="str">
            <v>Đài Loan</v>
          </cell>
          <cell r="C39">
            <v>48</v>
          </cell>
          <cell r="D39">
            <v>355.87635964999998</v>
          </cell>
          <cell r="E39">
            <v>33</v>
          </cell>
          <cell r="F39">
            <v>293.90914476953122</v>
          </cell>
          <cell r="G39">
            <v>135</v>
          </cell>
          <cell r="H39">
            <v>130.57050142999998</v>
          </cell>
          <cell r="I39">
            <v>780.35600584953113</v>
          </cell>
        </row>
        <row r="40">
          <cell r="B40" t="str">
            <v>Hà Lan</v>
          </cell>
          <cell r="C40">
            <v>22</v>
          </cell>
          <cell r="D40">
            <v>26.028656649999999</v>
          </cell>
          <cell r="E40">
            <v>3</v>
          </cell>
          <cell r="F40">
            <v>29.226651</v>
          </cell>
          <cell r="G40">
            <v>20</v>
          </cell>
          <cell r="H40">
            <v>613.8282936999999</v>
          </cell>
          <cell r="I40">
            <v>669.08360134999987</v>
          </cell>
        </row>
        <row r="41">
          <cell r="B41" t="str">
            <v>Hoa Kỳ</v>
          </cell>
          <cell r="C41">
            <v>50</v>
          </cell>
          <cell r="D41">
            <v>210.96144699999999</v>
          </cell>
          <cell r="E41">
            <v>13</v>
          </cell>
          <cell r="F41">
            <v>23.653508218750002</v>
          </cell>
          <cell r="G41">
            <v>116</v>
          </cell>
          <cell r="H41">
            <v>136.71520741</v>
          </cell>
          <cell r="I41">
            <v>371.33016262875003</v>
          </cell>
        </row>
        <row r="42">
          <cell r="B42" t="str">
            <v>BritishVirginIslands</v>
          </cell>
          <cell r="C42">
            <v>17</v>
          </cell>
          <cell r="D42">
            <v>107.45074700000001</v>
          </cell>
          <cell r="E42">
            <v>10</v>
          </cell>
          <cell r="F42">
            <v>89.702691000000002</v>
          </cell>
          <cell r="G42">
            <v>14</v>
          </cell>
          <cell r="H42">
            <v>76.014768920000009</v>
          </cell>
          <cell r="I42">
            <v>273.16820691999999</v>
          </cell>
        </row>
        <row r="43">
          <cell r="B43" t="str">
            <v>Thái Lan</v>
          </cell>
          <cell r="C43">
            <v>21</v>
          </cell>
          <cell r="D43">
            <v>67.197538399999985</v>
          </cell>
          <cell r="E43">
            <v>11</v>
          </cell>
          <cell r="F43">
            <v>3.358819</v>
          </cell>
          <cell r="G43">
            <v>28</v>
          </cell>
          <cell r="H43">
            <v>148.55445382999994</v>
          </cell>
          <cell r="I43">
            <v>219.11081122999991</v>
          </cell>
        </row>
        <row r="44">
          <cell r="B44" t="str">
            <v>Samoa</v>
          </cell>
          <cell r="C44">
            <v>12</v>
          </cell>
          <cell r="D44">
            <v>52.155073999999999</v>
          </cell>
          <cell r="E44">
            <v>8</v>
          </cell>
          <cell r="F44">
            <v>110.23097075976563</v>
          </cell>
          <cell r="G44">
            <v>5</v>
          </cell>
          <cell r="H44">
            <v>5.2228492400000004</v>
          </cell>
          <cell r="I44">
            <v>167.60889399976563</v>
          </cell>
        </row>
        <row r="45">
          <cell r="B45" t="str">
            <v>Malaysia</v>
          </cell>
          <cell r="C45">
            <v>20</v>
          </cell>
          <cell r="D45">
            <v>2.1831276699999997</v>
          </cell>
          <cell r="E45">
            <v>5</v>
          </cell>
          <cell r="F45">
            <v>131.19767899999999</v>
          </cell>
          <cell r="G45">
            <v>58</v>
          </cell>
          <cell r="H45">
            <v>13.986161490000001</v>
          </cell>
          <cell r="I45">
            <v>147.36696816</v>
          </cell>
        </row>
        <row r="46">
          <cell r="B46" t="str">
            <v>Cayman Islands</v>
          </cell>
          <cell r="C46">
            <v>0</v>
          </cell>
          <cell r="D46">
            <v>0</v>
          </cell>
          <cell r="E46">
            <v>0</v>
          </cell>
          <cell r="F46">
            <v>0</v>
          </cell>
          <cell r="G46">
            <v>14</v>
          </cell>
          <cell r="H46">
            <v>109.15147556999999</v>
          </cell>
          <cell r="I46">
            <v>109.15147556999999</v>
          </cell>
        </row>
        <row r="47">
          <cell r="B47" t="str">
            <v>Pháp</v>
          </cell>
          <cell r="C47">
            <v>18</v>
          </cell>
          <cell r="D47">
            <v>37.447206000000001</v>
          </cell>
          <cell r="E47">
            <v>5</v>
          </cell>
          <cell r="F47">
            <v>49.283602999999999</v>
          </cell>
          <cell r="G47">
            <v>52</v>
          </cell>
          <cell r="H47">
            <v>13.593305789999999</v>
          </cell>
          <cell r="I47">
            <v>100.32411479</v>
          </cell>
        </row>
        <row r="48">
          <cell r="B48" t="str">
            <v>Seychelles</v>
          </cell>
          <cell r="C48">
            <v>12</v>
          </cell>
          <cell r="D48">
            <v>39.518912659999998</v>
          </cell>
          <cell r="E48">
            <v>8</v>
          </cell>
          <cell r="F48">
            <v>21.332180000000001</v>
          </cell>
          <cell r="G48">
            <v>10</v>
          </cell>
          <cell r="H48">
            <v>30.233778869999998</v>
          </cell>
          <cell r="I48">
            <v>91.084871530000001</v>
          </cell>
        </row>
        <row r="49">
          <cell r="B49" t="str">
            <v>Vương quốc Anh</v>
          </cell>
          <cell r="C49">
            <v>25</v>
          </cell>
          <cell r="D49">
            <v>33.804644000000003</v>
          </cell>
          <cell r="E49">
            <v>10</v>
          </cell>
          <cell r="F49">
            <v>21.218025999999998</v>
          </cell>
          <cell r="G49">
            <v>49</v>
          </cell>
          <cell r="H49">
            <v>31.669584319999995</v>
          </cell>
          <cell r="I49">
            <v>86.692254320000004</v>
          </cell>
        </row>
        <row r="50">
          <cell r="B50" t="str">
            <v>Brunei Darussalam</v>
          </cell>
          <cell r="C50">
            <v>1</v>
          </cell>
          <cell r="D50">
            <v>5</v>
          </cell>
          <cell r="E50">
            <v>3</v>
          </cell>
          <cell r="F50">
            <v>48.55</v>
          </cell>
          <cell r="G50">
            <v>0</v>
          </cell>
          <cell r="H50">
            <v>0</v>
          </cell>
          <cell r="I50">
            <v>53.55</v>
          </cell>
        </row>
        <row r="51">
          <cell r="B51" t="str">
            <v>CHLB Đức</v>
          </cell>
          <cell r="C51">
            <v>19</v>
          </cell>
          <cell r="D51">
            <v>19.709504099999997</v>
          </cell>
          <cell r="E51">
            <v>7</v>
          </cell>
          <cell r="F51">
            <v>22.352309999999999</v>
          </cell>
          <cell r="G51">
            <v>27</v>
          </cell>
          <cell r="H51">
            <v>7.3197160500000011</v>
          </cell>
          <cell r="I51">
            <v>49.381530149999996</v>
          </cell>
        </row>
        <row r="52">
          <cell r="B52" t="str">
            <v>Australia</v>
          </cell>
          <cell r="C52">
            <v>23</v>
          </cell>
          <cell r="D52">
            <v>6.1465560000000004</v>
          </cell>
          <cell r="E52">
            <v>4</v>
          </cell>
          <cell r="F52">
            <v>15.04</v>
          </cell>
          <cell r="G52">
            <v>60</v>
          </cell>
          <cell r="H52">
            <v>27.906021310000007</v>
          </cell>
          <cell r="I52">
            <v>49.09257731000001</v>
          </cell>
        </row>
        <row r="53">
          <cell r="B53" t="str">
            <v>Canada</v>
          </cell>
          <cell r="C53">
            <v>8</v>
          </cell>
          <cell r="D53">
            <v>2.0661109999999998</v>
          </cell>
          <cell r="E53">
            <v>1</v>
          </cell>
          <cell r="F53">
            <v>1.9E-2</v>
          </cell>
          <cell r="G53">
            <v>35</v>
          </cell>
          <cell r="H53">
            <v>43.690720050000003</v>
          </cell>
          <cell r="I53">
            <v>45.775831050000001</v>
          </cell>
        </row>
        <row r="54">
          <cell r="B54" t="str">
            <v>Ấn Độ</v>
          </cell>
          <cell r="C54">
            <v>23</v>
          </cell>
          <cell r="D54">
            <v>0.82958719999999997</v>
          </cell>
          <cell r="E54">
            <v>4</v>
          </cell>
          <cell r="F54">
            <v>23.129314999999998</v>
          </cell>
          <cell r="G54">
            <v>41</v>
          </cell>
          <cell r="H54">
            <v>4.2489962600000011</v>
          </cell>
          <cell r="I54">
            <v>28.207898459999999</v>
          </cell>
        </row>
        <row r="55">
          <cell r="B55" t="str">
            <v>Ba Lan</v>
          </cell>
          <cell r="C55">
            <v>2</v>
          </cell>
          <cell r="D55">
            <v>4.8390000000000004E-3</v>
          </cell>
          <cell r="E55">
            <v>1</v>
          </cell>
          <cell r="F55">
            <v>22.508008</v>
          </cell>
          <cell r="G55">
            <v>0</v>
          </cell>
          <cell r="H55">
            <v>0</v>
          </cell>
          <cell r="I55">
            <v>22.512847000000001</v>
          </cell>
        </row>
        <row r="56">
          <cell r="B56" t="str">
            <v>Campuchia</v>
          </cell>
          <cell r="C56">
            <v>1</v>
          </cell>
          <cell r="D56">
            <v>1</v>
          </cell>
          <cell r="E56">
            <v>0</v>
          </cell>
          <cell r="F56">
            <v>0</v>
          </cell>
          <cell r="G56">
            <v>2</v>
          </cell>
          <cell r="H56">
            <v>16.936800000000002</v>
          </cell>
          <cell r="I56">
            <v>17.936800000000002</v>
          </cell>
        </row>
        <row r="57">
          <cell r="B57" t="str">
            <v>Tây Ban Nha</v>
          </cell>
          <cell r="C57">
            <v>4</v>
          </cell>
          <cell r="D57">
            <v>5.9269999999999996</v>
          </cell>
          <cell r="E57">
            <v>4</v>
          </cell>
          <cell r="F57">
            <v>3.2965100000000001</v>
          </cell>
          <cell r="G57">
            <v>3</v>
          </cell>
          <cell r="H57">
            <v>6.9227322000000004</v>
          </cell>
          <cell r="I57">
            <v>16.1462422</v>
          </cell>
        </row>
        <row r="58">
          <cell r="B58" t="str">
            <v>Indonesia</v>
          </cell>
          <cell r="C58">
            <v>1</v>
          </cell>
          <cell r="D58">
            <v>0.4</v>
          </cell>
          <cell r="E58">
            <v>2</v>
          </cell>
          <cell r="F58">
            <v>7.57</v>
          </cell>
          <cell r="G58">
            <v>3</v>
          </cell>
          <cell r="H58">
            <v>5.01049889</v>
          </cell>
          <cell r="I58">
            <v>12.98049889</v>
          </cell>
        </row>
        <row r="59">
          <cell r="B59" t="str">
            <v>Philippines</v>
          </cell>
          <cell r="C59">
            <v>2</v>
          </cell>
          <cell r="D59">
            <v>0.69616</v>
          </cell>
          <cell r="E59">
            <v>1</v>
          </cell>
          <cell r="F59">
            <v>2</v>
          </cell>
          <cell r="G59">
            <v>41</v>
          </cell>
          <cell r="H59">
            <v>10.167780840000001</v>
          </cell>
          <cell r="I59">
            <v>12.863940840000001</v>
          </cell>
        </row>
        <row r="60">
          <cell r="B60" t="str">
            <v>Marshall Islands</v>
          </cell>
          <cell r="C60">
            <v>4</v>
          </cell>
          <cell r="D60">
            <v>10.26524</v>
          </cell>
          <cell r="E60">
            <v>0</v>
          </cell>
          <cell r="F60">
            <v>0</v>
          </cell>
          <cell r="G60">
            <v>0</v>
          </cell>
          <cell r="H60">
            <v>0</v>
          </cell>
          <cell r="I60">
            <v>10.26524</v>
          </cell>
        </row>
        <row r="61">
          <cell r="B61" t="str">
            <v>Italia</v>
          </cell>
          <cell r="C61">
            <v>8</v>
          </cell>
          <cell r="D61">
            <v>0.26457000000000003</v>
          </cell>
          <cell r="E61">
            <v>3</v>
          </cell>
          <cell r="F61">
            <v>9.25</v>
          </cell>
          <cell r="G61">
            <v>5</v>
          </cell>
          <cell r="H61">
            <v>0.28495874999999998</v>
          </cell>
          <cell r="I61">
            <v>9.7995287500000003</v>
          </cell>
        </row>
        <row r="62">
          <cell r="B62" t="str">
            <v>Thụy Sỹ</v>
          </cell>
          <cell r="C62">
            <v>8</v>
          </cell>
          <cell r="D62">
            <v>2.593</v>
          </cell>
          <cell r="E62">
            <v>5</v>
          </cell>
          <cell r="F62">
            <v>5.8712920000000004</v>
          </cell>
          <cell r="G62">
            <v>9</v>
          </cell>
          <cell r="H62">
            <v>0.62535790999999996</v>
          </cell>
          <cell r="I62">
            <v>9.0896499100000003</v>
          </cell>
        </row>
        <row r="63">
          <cell r="B63" t="str">
            <v>Nigeria</v>
          </cell>
          <cell r="C63">
            <v>0</v>
          </cell>
          <cell r="D63">
            <v>0</v>
          </cell>
          <cell r="E63">
            <v>0</v>
          </cell>
          <cell r="F63">
            <v>0</v>
          </cell>
          <cell r="G63">
            <v>33</v>
          </cell>
          <cell r="H63">
            <v>7.93892226</v>
          </cell>
          <cell r="I63">
            <v>7.93892226</v>
          </cell>
        </row>
        <row r="64">
          <cell r="B64" t="str">
            <v>Mauritius</v>
          </cell>
          <cell r="C64">
            <v>2</v>
          </cell>
          <cell r="D64">
            <v>1.0489999999999999</v>
          </cell>
          <cell r="E64">
            <v>1</v>
          </cell>
          <cell r="F64">
            <v>5.5</v>
          </cell>
          <cell r="G64">
            <v>0</v>
          </cell>
          <cell r="H64">
            <v>0</v>
          </cell>
          <cell r="I64">
            <v>6.5489999999999995</v>
          </cell>
        </row>
        <row r="65">
          <cell r="B65" t="str">
            <v>Luxembourg</v>
          </cell>
          <cell r="C65">
            <v>1</v>
          </cell>
          <cell r="D65">
            <v>0.51833600000000002</v>
          </cell>
          <cell r="E65">
            <v>0</v>
          </cell>
          <cell r="F65">
            <v>0</v>
          </cell>
          <cell r="G65">
            <v>4</v>
          </cell>
          <cell r="H65">
            <v>5.8618844700000006</v>
          </cell>
          <cell r="I65">
            <v>6.3802204700000003</v>
          </cell>
        </row>
        <row r="66">
          <cell r="B66" t="str">
            <v>Thụy Điển</v>
          </cell>
          <cell r="C66">
            <v>4</v>
          </cell>
          <cell r="D66">
            <v>0.11</v>
          </cell>
          <cell r="E66">
            <v>1</v>
          </cell>
          <cell r="F66">
            <v>2.9950000000000001</v>
          </cell>
          <cell r="G66">
            <v>7</v>
          </cell>
          <cell r="H66">
            <v>3.1447124700000004</v>
          </cell>
          <cell r="I66">
            <v>6.2497124700000004</v>
          </cell>
        </row>
        <row r="67">
          <cell r="B67" t="str">
            <v>United States Virgin Islands</v>
          </cell>
          <cell r="C67">
            <v>0</v>
          </cell>
          <cell r="D67">
            <v>0</v>
          </cell>
          <cell r="E67">
            <v>2</v>
          </cell>
          <cell r="F67">
            <v>3.8219411874999998</v>
          </cell>
          <cell r="G67">
            <v>0</v>
          </cell>
          <cell r="H67">
            <v>0</v>
          </cell>
          <cell r="I67">
            <v>3.8219411874999998</v>
          </cell>
        </row>
        <row r="68">
          <cell r="B68" t="str">
            <v>Hungary</v>
          </cell>
          <cell r="C68">
            <v>1</v>
          </cell>
          <cell r="D68">
            <v>0.3</v>
          </cell>
          <cell r="E68">
            <v>1</v>
          </cell>
          <cell r="F68">
            <v>3.1381869999999998</v>
          </cell>
          <cell r="G68">
            <v>1</v>
          </cell>
          <cell r="H68">
            <v>5.6000000000000001E-2</v>
          </cell>
          <cell r="I68">
            <v>3.4941869999999997</v>
          </cell>
        </row>
        <row r="69">
          <cell r="B69" t="str">
            <v>Liên bang Nga</v>
          </cell>
          <cell r="C69">
            <v>5</v>
          </cell>
          <cell r="D69">
            <v>0.29325099999999998</v>
          </cell>
          <cell r="E69">
            <v>1</v>
          </cell>
          <cell r="F69">
            <v>0.115745</v>
          </cell>
          <cell r="G69">
            <v>38</v>
          </cell>
          <cell r="H69">
            <v>2.9613777900000007</v>
          </cell>
          <cell r="I69">
            <v>3.3703737900000008</v>
          </cell>
        </row>
        <row r="70">
          <cell r="B70" t="str">
            <v>Ireland</v>
          </cell>
          <cell r="C70">
            <v>6</v>
          </cell>
          <cell r="D70">
            <v>1.2450000000000001</v>
          </cell>
          <cell r="E70">
            <v>1</v>
          </cell>
          <cell r="F70">
            <v>0.25374600000000003</v>
          </cell>
          <cell r="G70">
            <v>5</v>
          </cell>
          <cell r="H70">
            <v>0.99005640000000006</v>
          </cell>
          <cell r="I70">
            <v>2.4888024</v>
          </cell>
        </row>
        <row r="71">
          <cell r="B71" t="str">
            <v>Lào</v>
          </cell>
          <cell r="C71">
            <v>0</v>
          </cell>
          <cell r="D71">
            <v>0</v>
          </cell>
          <cell r="E71">
            <v>0</v>
          </cell>
          <cell r="F71">
            <v>0</v>
          </cell>
          <cell r="G71">
            <v>1</v>
          </cell>
          <cell r="H71">
            <v>1.8315390600000001</v>
          </cell>
          <cell r="I71">
            <v>1.8315390600000001</v>
          </cell>
        </row>
        <row r="72">
          <cell r="B72" t="str">
            <v>Ukraina</v>
          </cell>
          <cell r="C72">
            <v>0</v>
          </cell>
          <cell r="D72">
            <v>0</v>
          </cell>
          <cell r="E72">
            <v>0</v>
          </cell>
          <cell r="F72">
            <v>0</v>
          </cell>
          <cell r="G72">
            <v>9</v>
          </cell>
          <cell r="H72">
            <v>1.6372624599999999</v>
          </cell>
          <cell r="I72">
            <v>1.6372624599999999</v>
          </cell>
        </row>
        <row r="73">
          <cell r="B73" t="str">
            <v>New Zealand</v>
          </cell>
          <cell r="C73">
            <v>2</v>
          </cell>
          <cell r="D73">
            <v>1.05</v>
          </cell>
          <cell r="E73">
            <v>0</v>
          </cell>
          <cell r="F73">
            <v>0</v>
          </cell>
          <cell r="G73">
            <v>6</v>
          </cell>
          <cell r="H73">
            <v>0.37333112000000002</v>
          </cell>
          <cell r="I73">
            <v>1.4233311200000001</v>
          </cell>
        </row>
        <row r="74">
          <cell r="B74" t="str">
            <v>Belize</v>
          </cell>
          <cell r="C74">
            <v>0</v>
          </cell>
          <cell r="D74">
            <v>0</v>
          </cell>
          <cell r="E74">
            <v>1</v>
          </cell>
          <cell r="F74">
            <v>0.08</v>
          </cell>
          <cell r="G74">
            <v>2</v>
          </cell>
          <cell r="H74">
            <v>1.331</v>
          </cell>
          <cell r="I74">
            <v>1.411</v>
          </cell>
        </row>
        <row r="75">
          <cell r="B75" t="str">
            <v>Phần Lan</v>
          </cell>
          <cell r="C75">
            <v>2</v>
          </cell>
          <cell r="D75">
            <v>5.5E-2</v>
          </cell>
          <cell r="E75">
            <v>1</v>
          </cell>
          <cell r="F75">
            <v>0.55741362500000002</v>
          </cell>
          <cell r="G75">
            <v>2</v>
          </cell>
          <cell r="H75">
            <v>0.65723847000000002</v>
          </cell>
          <cell r="I75">
            <v>1.2696520950000001</v>
          </cell>
        </row>
        <row r="76">
          <cell r="B76" t="str">
            <v>Bỉ</v>
          </cell>
          <cell r="C76">
            <v>1</v>
          </cell>
          <cell r="D76">
            <v>0.84344600000000003</v>
          </cell>
          <cell r="E76">
            <v>1</v>
          </cell>
          <cell r="F76">
            <v>0.19564999999999999</v>
          </cell>
          <cell r="G76">
            <v>7</v>
          </cell>
          <cell r="H76">
            <v>0.1969388</v>
          </cell>
          <cell r="I76">
            <v>1.2360348000000001</v>
          </cell>
        </row>
        <row r="77">
          <cell r="B77" t="str">
            <v>Cộng hòa Séc</v>
          </cell>
          <cell r="C77">
            <v>1</v>
          </cell>
          <cell r="D77">
            <v>1.1000000000000001</v>
          </cell>
          <cell r="E77">
            <v>0</v>
          </cell>
          <cell r="F77">
            <v>0</v>
          </cell>
          <cell r="G77">
            <v>1</v>
          </cell>
          <cell r="H77">
            <v>2.6086939999999999E-2</v>
          </cell>
          <cell r="I77">
            <v>1.12608694</v>
          </cell>
        </row>
        <row r="78">
          <cell r="B78" t="str">
            <v>Áo</v>
          </cell>
          <cell r="C78">
            <v>4</v>
          </cell>
          <cell r="D78">
            <v>0.74372000000000005</v>
          </cell>
          <cell r="E78">
            <v>1</v>
          </cell>
          <cell r="F78">
            <v>0.12925500000000001</v>
          </cell>
          <cell r="G78">
            <v>3</v>
          </cell>
          <cell r="H78">
            <v>0.16759489000000002</v>
          </cell>
          <cell r="I78">
            <v>1.04056989</v>
          </cell>
        </row>
        <row r="79">
          <cell r="B79" t="str">
            <v>Sri Lanka</v>
          </cell>
          <cell r="C79">
            <v>1</v>
          </cell>
          <cell r="D79">
            <v>0.01</v>
          </cell>
          <cell r="E79">
            <v>0</v>
          </cell>
          <cell r="F79">
            <v>0</v>
          </cell>
          <cell r="G79">
            <v>4</v>
          </cell>
          <cell r="H79">
            <v>0.90934804000000002</v>
          </cell>
          <cell r="I79">
            <v>0.91934804000000003</v>
          </cell>
        </row>
        <row r="80">
          <cell r="B80" t="str">
            <v>Cu Ba</v>
          </cell>
          <cell r="C80">
            <v>0</v>
          </cell>
          <cell r="D80">
            <v>0</v>
          </cell>
          <cell r="E80">
            <v>0</v>
          </cell>
          <cell r="F80">
            <v>0</v>
          </cell>
          <cell r="G80">
            <v>3</v>
          </cell>
          <cell r="H80">
            <v>0.90464500000000003</v>
          </cell>
          <cell r="I80">
            <v>0.90464500000000003</v>
          </cell>
        </row>
        <row r="81">
          <cell r="B81" t="str">
            <v>Pakistan</v>
          </cell>
          <cell r="C81">
            <v>0</v>
          </cell>
          <cell r="D81">
            <v>0</v>
          </cell>
          <cell r="E81">
            <v>0</v>
          </cell>
          <cell r="F81">
            <v>0</v>
          </cell>
          <cell r="G81">
            <v>6</v>
          </cell>
          <cell r="H81">
            <v>0.73757893000000008</v>
          </cell>
          <cell r="I81">
            <v>0.73757893000000008</v>
          </cell>
        </row>
        <row r="82">
          <cell r="B82" t="str">
            <v>Israel</v>
          </cell>
          <cell r="C82">
            <v>0</v>
          </cell>
          <cell r="D82">
            <v>0</v>
          </cell>
          <cell r="E82">
            <v>1</v>
          </cell>
          <cell r="F82">
            <v>0.19689999999999999</v>
          </cell>
          <cell r="G82">
            <v>4</v>
          </cell>
          <cell r="H82">
            <v>0.50311253</v>
          </cell>
          <cell r="I82">
            <v>0.70001252999999997</v>
          </cell>
        </row>
        <row r="83">
          <cell r="B83" t="str">
            <v>Saint Kitts and Nevis</v>
          </cell>
          <cell r="C83">
            <v>0</v>
          </cell>
          <cell r="D83">
            <v>0</v>
          </cell>
          <cell r="E83">
            <v>0</v>
          </cell>
          <cell r="F83">
            <v>0</v>
          </cell>
          <cell r="G83">
            <v>1</v>
          </cell>
          <cell r="H83">
            <v>0.69575500000000001</v>
          </cell>
          <cell r="I83">
            <v>0.69575500000000001</v>
          </cell>
        </row>
        <row r="84">
          <cell r="B84" t="str">
            <v>Côte d'Ivoire</v>
          </cell>
          <cell r="C84">
            <v>0</v>
          </cell>
          <cell r="D84">
            <v>0</v>
          </cell>
          <cell r="E84">
            <v>0</v>
          </cell>
          <cell r="F84">
            <v>0</v>
          </cell>
          <cell r="G84">
            <v>2</v>
          </cell>
          <cell r="H84">
            <v>0.68630899999999995</v>
          </cell>
          <cell r="I84">
            <v>0.68630899999999995</v>
          </cell>
        </row>
        <row r="85">
          <cell r="B85" t="str">
            <v>Các tiểu vương quốc Ả Rập thống nhất</v>
          </cell>
          <cell r="C85">
            <v>1</v>
          </cell>
          <cell r="D85">
            <v>0.25</v>
          </cell>
          <cell r="E85">
            <v>1</v>
          </cell>
          <cell r="F85">
            <v>0.25</v>
          </cell>
          <cell r="G85">
            <v>1</v>
          </cell>
          <cell r="H85">
            <v>0.15508551000000001</v>
          </cell>
          <cell r="I85">
            <v>0.65508551000000004</v>
          </cell>
        </row>
        <row r="86">
          <cell r="B86" t="str">
            <v>Cộng Hòa Síp</v>
          </cell>
          <cell r="C86">
            <v>2</v>
          </cell>
          <cell r="D86">
            <v>0.26500000000000001</v>
          </cell>
          <cell r="E86">
            <v>0</v>
          </cell>
          <cell r="F86">
            <v>0</v>
          </cell>
          <cell r="G86">
            <v>4</v>
          </cell>
          <cell r="H86">
            <v>0.35778199999999999</v>
          </cell>
          <cell r="I86">
            <v>0.62278199999999995</v>
          </cell>
        </row>
        <row r="87">
          <cell r="B87" t="str">
            <v>Nam Phi</v>
          </cell>
          <cell r="C87">
            <v>2</v>
          </cell>
          <cell r="D87">
            <v>5.5E-2</v>
          </cell>
          <cell r="E87">
            <v>0</v>
          </cell>
          <cell r="F87">
            <v>0</v>
          </cell>
          <cell r="G87">
            <v>5</v>
          </cell>
          <cell r="H87">
            <v>0.53599761000000001</v>
          </cell>
          <cell r="I87">
            <v>0.59099761000000006</v>
          </cell>
        </row>
        <row r="88">
          <cell r="B88" t="str">
            <v>Ai Cập</v>
          </cell>
          <cell r="C88">
            <v>1</v>
          </cell>
          <cell r="D88">
            <v>4.4999999999999998E-2</v>
          </cell>
          <cell r="E88">
            <v>0</v>
          </cell>
          <cell r="F88">
            <v>0</v>
          </cell>
          <cell r="G88">
            <v>1</v>
          </cell>
          <cell r="H88">
            <v>0.52200000000000002</v>
          </cell>
          <cell r="I88">
            <v>0.56700000000000006</v>
          </cell>
        </row>
        <row r="89">
          <cell r="B89" t="str">
            <v>Kazakhstan</v>
          </cell>
          <cell r="C89">
            <v>0</v>
          </cell>
          <cell r="D89">
            <v>0</v>
          </cell>
          <cell r="E89">
            <v>0</v>
          </cell>
          <cell r="F89">
            <v>0</v>
          </cell>
          <cell r="G89">
            <v>5</v>
          </cell>
          <cell r="H89">
            <v>0.54911988</v>
          </cell>
          <cell r="I89">
            <v>0.54911988</v>
          </cell>
        </row>
        <row r="90">
          <cell r="B90" t="str">
            <v>Yemen</v>
          </cell>
          <cell r="C90">
            <v>0</v>
          </cell>
          <cell r="D90">
            <v>0</v>
          </cell>
          <cell r="E90">
            <v>0</v>
          </cell>
          <cell r="F90">
            <v>0</v>
          </cell>
          <cell r="G90">
            <v>1</v>
          </cell>
          <cell r="H90">
            <v>0.444247</v>
          </cell>
          <cell r="I90">
            <v>0.444247</v>
          </cell>
        </row>
        <row r="91">
          <cell r="B91" t="str">
            <v>Afghanistan</v>
          </cell>
          <cell r="C91">
            <v>0</v>
          </cell>
          <cell r="D91">
            <v>0</v>
          </cell>
          <cell r="E91">
            <v>0</v>
          </cell>
          <cell r="F91">
            <v>0</v>
          </cell>
          <cell r="G91">
            <v>1</v>
          </cell>
          <cell r="H91">
            <v>0.43258208000000004</v>
          </cell>
          <cell r="I91">
            <v>0.43258208000000004</v>
          </cell>
        </row>
        <row r="92">
          <cell r="B92" t="str">
            <v>Vanuatu</v>
          </cell>
          <cell r="C92">
            <v>0</v>
          </cell>
          <cell r="D92">
            <v>0</v>
          </cell>
          <cell r="E92">
            <v>0</v>
          </cell>
          <cell r="F92">
            <v>0</v>
          </cell>
          <cell r="G92">
            <v>3</v>
          </cell>
          <cell r="H92">
            <v>0.36241800000000002</v>
          </cell>
          <cell r="I92">
            <v>0.36241800000000002</v>
          </cell>
        </row>
        <row r="93">
          <cell r="B93" t="str">
            <v>Syrian Arab Republic</v>
          </cell>
          <cell r="C93">
            <v>0</v>
          </cell>
          <cell r="D93">
            <v>0</v>
          </cell>
          <cell r="E93">
            <v>0</v>
          </cell>
          <cell r="F93">
            <v>0</v>
          </cell>
          <cell r="G93">
            <v>2</v>
          </cell>
          <cell r="H93">
            <v>0.32374000000000003</v>
          </cell>
          <cell r="I93">
            <v>0.32374000000000003</v>
          </cell>
        </row>
        <row r="94">
          <cell r="B94" t="str">
            <v>Nauy</v>
          </cell>
          <cell r="C94">
            <v>1</v>
          </cell>
          <cell r="D94">
            <v>0.02</v>
          </cell>
          <cell r="E94">
            <v>0</v>
          </cell>
          <cell r="F94">
            <v>0</v>
          </cell>
          <cell r="G94">
            <v>3</v>
          </cell>
          <cell r="H94">
            <v>0.28788659000000005</v>
          </cell>
          <cell r="I94">
            <v>0.30788659000000007</v>
          </cell>
        </row>
        <row r="95">
          <cell r="B95" t="str">
            <v>Sudan</v>
          </cell>
          <cell r="C95">
            <v>0</v>
          </cell>
          <cell r="D95">
            <v>0</v>
          </cell>
          <cell r="E95">
            <v>0</v>
          </cell>
          <cell r="F95">
            <v>0</v>
          </cell>
          <cell r="G95">
            <v>1</v>
          </cell>
          <cell r="H95">
            <v>0.30320094000000003</v>
          </cell>
          <cell r="I95">
            <v>0.30320094000000003</v>
          </cell>
        </row>
        <row r="96">
          <cell r="B96" t="str">
            <v>Burkina Faso</v>
          </cell>
          <cell r="C96">
            <v>0</v>
          </cell>
          <cell r="D96">
            <v>0</v>
          </cell>
          <cell r="E96">
            <v>0</v>
          </cell>
          <cell r="F96">
            <v>0</v>
          </cell>
          <cell r="G96">
            <v>1</v>
          </cell>
          <cell r="H96">
            <v>0.27801779999999998</v>
          </cell>
          <cell r="I96">
            <v>0.27801779999999998</v>
          </cell>
        </row>
        <row r="97">
          <cell r="B97" t="str">
            <v>Bermuda</v>
          </cell>
          <cell r="C97">
            <v>1</v>
          </cell>
          <cell r="D97">
            <v>0.27500000000000002</v>
          </cell>
          <cell r="E97">
            <v>0</v>
          </cell>
          <cell r="F97">
            <v>0</v>
          </cell>
          <cell r="G97">
            <v>0</v>
          </cell>
          <cell r="H97">
            <v>0</v>
          </cell>
          <cell r="I97">
            <v>0.27500000000000002</v>
          </cell>
        </row>
        <row r="98">
          <cell r="B98" t="str">
            <v>Thổ Nhĩ Kỳ</v>
          </cell>
          <cell r="C98">
            <v>0</v>
          </cell>
          <cell r="D98">
            <v>0</v>
          </cell>
          <cell r="E98">
            <v>3</v>
          </cell>
          <cell r="F98">
            <v>3.0078000000000001E-2</v>
          </cell>
          <cell r="G98">
            <v>15</v>
          </cell>
          <cell r="H98">
            <v>0.22583520000000001</v>
          </cell>
          <cell r="I98">
            <v>0.25591320000000001</v>
          </cell>
        </row>
        <row r="99">
          <cell r="B99" t="str">
            <v>Hy Lạp</v>
          </cell>
          <cell r="C99">
            <v>0</v>
          </cell>
          <cell r="D99">
            <v>0</v>
          </cell>
          <cell r="E99">
            <v>0</v>
          </cell>
          <cell r="F99">
            <v>0</v>
          </cell>
          <cell r="G99">
            <v>1</v>
          </cell>
          <cell r="H99">
            <v>0.20872085000000001</v>
          </cell>
          <cell r="I99">
            <v>0.20872085000000001</v>
          </cell>
        </row>
        <row r="100">
          <cell r="B100" t="str">
            <v>Bangladesh</v>
          </cell>
          <cell r="C100">
            <v>1</v>
          </cell>
          <cell r="D100">
            <v>0.05</v>
          </cell>
          <cell r="E100">
            <v>0</v>
          </cell>
          <cell r="F100">
            <v>0</v>
          </cell>
          <cell r="G100">
            <v>2</v>
          </cell>
          <cell r="H100">
            <v>0.13698399999999999</v>
          </cell>
          <cell r="I100">
            <v>0.18698399999999998</v>
          </cell>
        </row>
        <row r="101">
          <cell r="B101" t="str">
            <v>Bồ Đào Nha</v>
          </cell>
          <cell r="C101">
            <v>0</v>
          </cell>
          <cell r="D101">
            <v>0</v>
          </cell>
          <cell r="E101">
            <v>0</v>
          </cell>
          <cell r="F101">
            <v>0</v>
          </cell>
          <cell r="G101">
            <v>2</v>
          </cell>
          <cell r="H101">
            <v>0.14158499999999999</v>
          </cell>
          <cell r="I101">
            <v>0.14158499999999999</v>
          </cell>
        </row>
        <row r="102">
          <cell r="B102" t="str">
            <v>Algeria</v>
          </cell>
          <cell r="C102">
            <v>0</v>
          </cell>
          <cell r="D102">
            <v>0</v>
          </cell>
          <cell r="E102">
            <v>0</v>
          </cell>
          <cell r="F102">
            <v>0</v>
          </cell>
          <cell r="G102">
            <v>1</v>
          </cell>
          <cell r="H102">
            <v>0.13900000000000001</v>
          </cell>
          <cell r="I102">
            <v>0.13900000000000001</v>
          </cell>
        </row>
        <row r="103">
          <cell r="B103" t="str">
            <v>Rumani</v>
          </cell>
          <cell r="C103">
            <v>1</v>
          </cell>
          <cell r="D103">
            <v>0.13477700000000001</v>
          </cell>
          <cell r="E103">
            <v>0</v>
          </cell>
          <cell r="F103">
            <v>0</v>
          </cell>
          <cell r="G103">
            <v>0</v>
          </cell>
          <cell r="H103">
            <v>0</v>
          </cell>
          <cell r="I103">
            <v>0.13477700000000001</v>
          </cell>
        </row>
        <row r="104">
          <cell r="B104" t="str">
            <v>Libya</v>
          </cell>
          <cell r="C104">
            <v>1</v>
          </cell>
          <cell r="D104">
            <v>0.13200000000000001</v>
          </cell>
          <cell r="E104">
            <v>0</v>
          </cell>
          <cell r="F104">
            <v>0</v>
          </cell>
          <cell r="G104">
            <v>0</v>
          </cell>
          <cell r="H104">
            <v>0</v>
          </cell>
          <cell r="I104">
            <v>0.13200000000000001</v>
          </cell>
        </row>
        <row r="105">
          <cell r="B105" t="str">
            <v>Colombia</v>
          </cell>
          <cell r="C105">
            <v>0</v>
          </cell>
          <cell r="D105">
            <v>0</v>
          </cell>
          <cell r="E105">
            <v>0</v>
          </cell>
          <cell r="F105">
            <v>0</v>
          </cell>
          <cell r="G105">
            <v>1</v>
          </cell>
          <cell r="H105">
            <v>0.13035861000000001</v>
          </cell>
          <cell r="I105">
            <v>0.13035861000000001</v>
          </cell>
        </row>
        <row r="106">
          <cell r="B106" t="str">
            <v>Venezuela</v>
          </cell>
          <cell r="C106">
            <v>1</v>
          </cell>
          <cell r="D106">
            <v>1.4999999999999999E-2</v>
          </cell>
          <cell r="E106">
            <v>0</v>
          </cell>
          <cell r="F106">
            <v>0</v>
          </cell>
          <cell r="G106">
            <v>1</v>
          </cell>
          <cell r="H106">
            <v>0.10765653</v>
          </cell>
          <cell r="I106">
            <v>0.12265653</v>
          </cell>
        </row>
        <row r="107">
          <cell r="B107" t="str">
            <v>Malta</v>
          </cell>
          <cell r="C107">
            <v>1</v>
          </cell>
          <cell r="D107">
            <v>0.1</v>
          </cell>
          <cell r="E107">
            <v>0</v>
          </cell>
          <cell r="F107">
            <v>0</v>
          </cell>
          <cell r="G107">
            <v>0</v>
          </cell>
          <cell r="H107">
            <v>0</v>
          </cell>
          <cell r="I107">
            <v>0.1</v>
          </cell>
        </row>
        <row r="108">
          <cell r="B108" t="str">
            <v>Libăng</v>
          </cell>
          <cell r="C108">
            <v>2</v>
          </cell>
          <cell r="D108">
            <v>0.09</v>
          </cell>
          <cell r="E108">
            <v>0</v>
          </cell>
          <cell r="F108">
            <v>0</v>
          </cell>
          <cell r="G108">
            <v>0</v>
          </cell>
          <cell r="H108">
            <v>0</v>
          </cell>
          <cell r="I108">
            <v>0.09</v>
          </cell>
        </row>
        <row r="109">
          <cell r="B109" t="str">
            <v>Chile</v>
          </cell>
          <cell r="C109">
            <v>0</v>
          </cell>
          <cell r="D109">
            <v>0</v>
          </cell>
          <cell r="E109">
            <v>0</v>
          </cell>
          <cell r="F109">
            <v>0</v>
          </cell>
          <cell r="G109">
            <v>1</v>
          </cell>
          <cell r="H109">
            <v>8.7108000000000005E-2</v>
          </cell>
          <cell r="I109">
            <v>8.7108000000000005E-2</v>
          </cell>
        </row>
        <row r="110">
          <cell r="B110" t="str">
            <v>Latvia</v>
          </cell>
          <cell r="C110">
            <v>0</v>
          </cell>
          <cell r="D110">
            <v>0</v>
          </cell>
          <cell r="E110">
            <v>0</v>
          </cell>
          <cell r="F110">
            <v>0</v>
          </cell>
          <cell r="G110">
            <v>1</v>
          </cell>
          <cell r="H110">
            <v>8.6999999999999994E-2</v>
          </cell>
          <cell r="I110">
            <v>8.6999999999999994E-2</v>
          </cell>
        </row>
        <row r="111">
          <cell r="B111" t="str">
            <v>Dominica</v>
          </cell>
          <cell r="C111">
            <v>0</v>
          </cell>
          <cell r="D111">
            <v>0</v>
          </cell>
          <cell r="E111">
            <v>0</v>
          </cell>
          <cell r="F111">
            <v>0</v>
          </cell>
          <cell r="G111">
            <v>1</v>
          </cell>
          <cell r="H111">
            <v>6.8926890000000005E-2</v>
          </cell>
          <cell r="I111">
            <v>6.8926890000000005E-2</v>
          </cell>
        </row>
        <row r="112">
          <cell r="B112" t="str">
            <v>Albania</v>
          </cell>
          <cell r="C112">
            <v>0</v>
          </cell>
          <cell r="D112">
            <v>0</v>
          </cell>
          <cell r="E112">
            <v>0</v>
          </cell>
          <cell r="F112">
            <v>0</v>
          </cell>
          <cell r="G112">
            <v>1</v>
          </cell>
          <cell r="H112">
            <v>4.8119000000000002E-2</v>
          </cell>
          <cell r="I112">
            <v>4.8119000000000002E-2</v>
          </cell>
        </row>
        <row r="113">
          <cell r="B113" t="str">
            <v>Jordan</v>
          </cell>
          <cell r="C113">
            <v>1</v>
          </cell>
          <cell r="D113">
            <v>4.3499999999999997E-2</v>
          </cell>
          <cell r="E113">
            <v>0</v>
          </cell>
          <cell r="F113">
            <v>0</v>
          </cell>
          <cell r="G113">
            <v>0</v>
          </cell>
          <cell r="H113">
            <v>0</v>
          </cell>
          <cell r="I113">
            <v>4.3499999999999997E-2</v>
          </cell>
        </row>
        <row r="114">
          <cell r="B114" t="str">
            <v>Armenia</v>
          </cell>
          <cell r="C114">
            <v>1</v>
          </cell>
          <cell r="D114">
            <v>4.3279999999999999E-2</v>
          </cell>
          <cell r="E114">
            <v>0</v>
          </cell>
          <cell r="F114">
            <v>0</v>
          </cell>
          <cell r="G114">
            <v>0</v>
          </cell>
          <cell r="H114">
            <v>0</v>
          </cell>
          <cell r="I114">
            <v>4.3279999999999999E-2</v>
          </cell>
        </row>
        <row r="115">
          <cell r="B115" t="str">
            <v>Kyrgyzstan</v>
          </cell>
          <cell r="C115">
            <v>0</v>
          </cell>
          <cell r="D115">
            <v>0</v>
          </cell>
          <cell r="E115">
            <v>0</v>
          </cell>
          <cell r="F115">
            <v>0</v>
          </cell>
          <cell r="G115">
            <v>1</v>
          </cell>
          <cell r="H115">
            <v>3.4188040000000003E-2</v>
          </cell>
          <cell r="I115">
            <v>3.4188040000000003E-2</v>
          </cell>
        </row>
        <row r="116">
          <cell r="B116" t="str">
            <v>Tunisia</v>
          </cell>
          <cell r="C116">
            <v>0</v>
          </cell>
          <cell r="D116">
            <v>0</v>
          </cell>
          <cell r="E116">
            <v>0</v>
          </cell>
          <cell r="F116">
            <v>0</v>
          </cell>
          <cell r="G116">
            <v>1</v>
          </cell>
          <cell r="H116">
            <v>3.3266999999999998E-2</v>
          </cell>
          <cell r="I116">
            <v>3.3266999999999998E-2</v>
          </cell>
        </row>
        <row r="117">
          <cell r="B117" t="str">
            <v>Iran (Islamic Republic of)</v>
          </cell>
          <cell r="C117">
            <v>1</v>
          </cell>
          <cell r="D117">
            <v>4.3569999999999998E-3</v>
          </cell>
          <cell r="E117">
            <v>1</v>
          </cell>
          <cell r="F117">
            <v>1.6673150390624999E-2</v>
          </cell>
          <cell r="G117">
            <v>1</v>
          </cell>
          <cell r="H117">
            <v>3.0000000000000001E-3</v>
          </cell>
          <cell r="I117">
            <v>2.4030150390624998E-2</v>
          </cell>
        </row>
        <row r="118">
          <cell r="B118" t="str">
            <v>Belarus</v>
          </cell>
          <cell r="C118">
            <v>0</v>
          </cell>
          <cell r="D118">
            <v>0</v>
          </cell>
          <cell r="E118">
            <v>0</v>
          </cell>
          <cell r="F118">
            <v>0</v>
          </cell>
          <cell r="G118">
            <v>1</v>
          </cell>
          <cell r="H118">
            <v>1.5634840000000001E-2</v>
          </cell>
          <cell r="I118">
            <v>1.5634840000000001E-2</v>
          </cell>
        </row>
        <row r="119">
          <cell r="B119" t="str">
            <v>Iceland</v>
          </cell>
          <cell r="C119">
            <v>0</v>
          </cell>
          <cell r="D119">
            <v>0</v>
          </cell>
          <cell r="E119">
            <v>0</v>
          </cell>
          <cell r="F119">
            <v>0</v>
          </cell>
          <cell r="G119">
            <v>1</v>
          </cell>
          <cell r="H119">
            <v>0.01</v>
          </cell>
          <cell r="I119">
            <v>0.01</v>
          </cell>
        </row>
        <row r="120">
          <cell r="B120" t="str">
            <v>Myanmar</v>
          </cell>
          <cell r="C120">
            <v>1</v>
          </cell>
          <cell r="D120">
            <v>0.01</v>
          </cell>
          <cell r="E120">
            <v>0</v>
          </cell>
          <cell r="F120">
            <v>0</v>
          </cell>
          <cell r="G120">
            <v>0</v>
          </cell>
          <cell r="H120">
            <v>0</v>
          </cell>
          <cell r="I120">
            <v>0.01</v>
          </cell>
        </row>
        <row r="121">
          <cell r="B121" t="str">
            <v>Nepal</v>
          </cell>
          <cell r="C121">
            <v>0</v>
          </cell>
          <cell r="D121">
            <v>0</v>
          </cell>
          <cell r="E121">
            <v>0</v>
          </cell>
          <cell r="F121">
            <v>0</v>
          </cell>
          <cell r="G121">
            <v>1</v>
          </cell>
          <cell r="H121">
            <v>9.5239999999999995E-3</v>
          </cell>
          <cell r="I121">
            <v>9.5239999999999995E-3</v>
          </cell>
        </row>
        <row r="122">
          <cell r="B122" t="str">
            <v>Djibouti</v>
          </cell>
          <cell r="C122">
            <v>0</v>
          </cell>
          <cell r="D122">
            <v>0</v>
          </cell>
          <cell r="E122">
            <v>0</v>
          </cell>
          <cell r="F122">
            <v>0</v>
          </cell>
          <cell r="G122">
            <v>1</v>
          </cell>
          <cell r="H122">
            <v>8.6199999999999992E-3</v>
          </cell>
          <cell r="I122">
            <v>8.6199999999999992E-3</v>
          </cell>
        </row>
        <row r="123">
          <cell r="B123" t="str">
            <v>Estonia</v>
          </cell>
          <cell r="C123">
            <v>0</v>
          </cell>
          <cell r="D123">
            <v>0</v>
          </cell>
          <cell r="E123">
            <v>0</v>
          </cell>
          <cell r="F123">
            <v>0</v>
          </cell>
          <cell r="G123">
            <v>1</v>
          </cell>
          <cell r="H123">
            <v>7.3787799999999997E-3</v>
          </cell>
          <cell r="I123">
            <v>7.3787799999999997E-3</v>
          </cell>
        </row>
        <row r="124">
          <cell r="B124" t="str">
            <v>Cameroon</v>
          </cell>
          <cell r="C124">
            <v>1</v>
          </cell>
          <cell r="D124">
            <v>5.0000000000000001E-3</v>
          </cell>
          <cell r="E124">
            <v>0</v>
          </cell>
          <cell r="F124">
            <v>0</v>
          </cell>
          <cell r="G124">
            <v>0</v>
          </cell>
          <cell r="H124">
            <v>0</v>
          </cell>
          <cell r="I124">
            <v>5.0000000000000001E-3</v>
          </cell>
        </row>
        <row r="125">
          <cell r="B125" t="str">
            <v>Isle of Man</v>
          </cell>
          <cell r="C125">
            <v>0</v>
          </cell>
          <cell r="D125">
            <v>0</v>
          </cell>
          <cell r="E125">
            <v>0</v>
          </cell>
          <cell r="F125">
            <v>0</v>
          </cell>
          <cell r="G125">
            <v>1</v>
          </cell>
          <cell r="H125">
            <v>4.3470000000000002E-3</v>
          </cell>
          <cell r="I125">
            <v>4.3470000000000002E-3</v>
          </cell>
        </row>
        <row r="126">
          <cell r="B126" t="str">
            <v>Slovenia</v>
          </cell>
          <cell r="C126">
            <v>0</v>
          </cell>
          <cell r="D126">
            <v>0</v>
          </cell>
          <cell r="E126">
            <v>0</v>
          </cell>
          <cell r="F126">
            <v>0</v>
          </cell>
          <cell r="G126">
            <v>1</v>
          </cell>
          <cell r="H126">
            <v>4.2230000000000002E-3</v>
          </cell>
          <cell r="I126">
            <v>4.2230000000000002E-3</v>
          </cell>
        </row>
        <row r="135">
          <cell r="B135" t="str">
            <v>TP. Hồ Chí Minh</v>
          </cell>
          <cell r="C135">
            <v>479</v>
          </cell>
          <cell r="D135">
            <v>309.39688855000003</v>
          </cell>
          <cell r="E135">
            <v>96</v>
          </cell>
          <cell r="F135">
            <v>1471.1531112597656</v>
          </cell>
          <cell r="G135">
            <v>1632</v>
          </cell>
          <cell r="H135">
            <v>925.67523803000017</v>
          </cell>
          <cell r="I135">
            <v>2706.2252378397661</v>
          </cell>
        </row>
        <row r="136">
          <cell r="B136" t="str">
            <v>Bình Dương</v>
          </cell>
          <cell r="C136">
            <v>47</v>
          </cell>
          <cell r="D136">
            <v>1829.6975640000001</v>
          </cell>
          <cell r="E136">
            <v>14</v>
          </cell>
          <cell r="F136">
            <v>18.123999999999999</v>
          </cell>
          <cell r="G136">
            <v>130</v>
          </cell>
          <cell r="H136">
            <v>792.08267266999997</v>
          </cell>
          <cell r="I136">
            <v>2639.90423667</v>
          </cell>
        </row>
        <row r="137">
          <cell r="B137" t="str">
            <v>Bắc Ninh</v>
          </cell>
          <cell r="C137">
            <v>65</v>
          </cell>
          <cell r="D137">
            <v>226.85047899</v>
          </cell>
          <cell r="E137">
            <v>83</v>
          </cell>
          <cell r="F137">
            <v>1484.1364494750062</v>
          </cell>
          <cell r="G137">
            <v>38</v>
          </cell>
          <cell r="H137">
            <v>36.680823959999998</v>
          </cell>
          <cell r="I137">
            <v>1747.6677524250063</v>
          </cell>
        </row>
        <row r="138">
          <cell r="B138" t="str">
            <v>Thái Nguyên</v>
          </cell>
          <cell r="C138">
            <v>5</v>
          </cell>
          <cell r="D138">
            <v>320</v>
          </cell>
          <cell r="E138">
            <v>8</v>
          </cell>
          <cell r="F138">
            <v>1204.3667359999999</v>
          </cell>
          <cell r="G138">
            <v>7</v>
          </cell>
          <cell r="H138">
            <v>10.465306</v>
          </cell>
          <cell r="I138">
            <v>1534.832042</v>
          </cell>
        </row>
        <row r="139">
          <cell r="B139" t="str">
            <v>Hải Phòng</v>
          </cell>
          <cell r="C139">
            <v>53</v>
          </cell>
          <cell r="D139">
            <v>805.67849200000001</v>
          </cell>
          <cell r="E139">
            <v>28</v>
          </cell>
          <cell r="F139">
            <v>396.23254221874998</v>
          </cell>
          <cell r="G139">
            <v>14</v>
          </cell>
          <cell r="H139">
            <v>7.5722581799999995</v>
          </cell>
          <cell r="I139">
            <v>1209.4832923987501</v>
          </cell>
        </row>
        <row r="140">
          <cell r="B140" t="str">
            <v>Bắc Giang</v>
          </cell>
          <cell r="C140">
            <v>19</v>
          </cell>
          <cell r="D140">
            <v>268.11407600000001</v>
          </cell>
          <cell r="E140">
            <v>31</v>
          </cell>
          <cell r="F140">
            <v>512.598162</v>
          </cell>
          <cell r="G140">
            <v>18</v>
          </cell>
          <cell r="H140">
            <v>64.304248200000004</v>
          </cell>
          <cell r="I140">
            <v>845.01648620000003</v>
          </cell>
        </row>
        <row r="141">
          <cell r="B141" t="str">
            <v>Hà Nội</v>
          </cell>
          <cell r="C141">
            <v>227</v>
          </cell>
          <cell r="D141">
            <v>141.41001398000003</v>
          </cell>
          <cell r="E141">
            <v>121</v>
          </cell>
          <cell r="F141">
            <v>189.63101410523439</v>
          </cell>
          <cell r="G141">
            <v>261</v>
          </cell>
          <cell r="H141">
            <v>479.74243635999994</v>
          </cell>
          <cell r="I141">
            <v>810.78346444523436</v>
          </cell>
        </row>
        <row r="142">
          <cell r="B142" t="str">
            <v>Đồng Nai</v>
          </cell>
          <cell r="C142">
            <v>28</v>
          </cell>
          <cell r="D142">
            <v>342.47220651999999</v>
          </cell>
          <cell r="E142">
            <v>56</v>
          </cell>
          <cell r="F142">
            <v>230.51031805374998</v>
          </cell>
          <cell r="G142">
            <v>47</v>
          </cell>
          <cell r="H142">
            <v>143.77702208000002</v>
          </cell>
          <cell r="I142">
            <v>716.75954665375002</v>
          </cell>
        </row>
        <row r="143">
          <cell r="B143" t="str">
            <v>Long An</v>
          </cell>
          <cell r="C143">
            <v>34</v>
          </cell>
          <cell r="D143">
            <v>275.01063749999997</v>
          </cell>
          <cell r="E143">
            <v>57</v>
          </cell>
          <cell r="F143">
            <v>280.57309242578123</v>
          </cell>
          <cell r="G143">
            <v>39</v>
          </cell>
          <cell r="H143">
            <v>50.642052860000014</v>
          </cell>
          <cell r="I143">
            <v>606.22578278578123</v>
          </cell>
        </row>
        <row r="144">
          <cell r="B144" t="str">
            <v>Nghệ An</v>
          </cell>
          <cell r="C144">
            <v>11</v>
          </cell>
          <cell r="D144">
            <v>152.841962</v>
          </cell>
          <cell r="E144">
            <v>2</v>
          </cell>
          <cell r="F144">
            <v>400</v>
          </cell>
          <cell r="G144">
            <v>1</v>
          </cell>
          <cell r="H144">
            <v>5.1844809999999998E-2</v>
          </cell>
          <cell r="I144">
            <v>552.89380681</v>
          </cell>
        </row>
        <row r="145">
          <cell r="B145" t="str">
            <v>Hưng Yên</v>
          </cell>
          <cell r="C145">
            <v>6</v>
          </cell>
          <cell r="D145">
            <v>147.66938200000001</v>
          </cell>
          <cell r="E145">
            <v>32</v>
          </cell>
          <cell r="F145">
            <v>268.60861699999998</v>
          </cell>
          <cell r="G145">
            <v>9</v>
          </cell>
          <cell r="H145">
            <v>34.600772859999999</v>
          </cell>
          <cell r="I145">
            <v>450.87877186000003</v>
          </cell>
        </row>
        <row r="146">
          <cell r="B146" t="str">
            <v>Hà Nam</v>
          </cell>
          <cell r="C146">
            <v>14</v>
          </cell>
          <cell r="D146">
            <v>77.161405000000002</v>
          </cell>
          <cell r="E146">
            <v>30</v>
          </cell>
          <cell r="F146">
            <v>327.51502462500002</v>
          </cell>
          <cell r="G146">
            <v>3</v>
          </cell>
          <cell r="H146">
            <v>0.75803962999999985</v>
          </cell>
          <cell r="I146">
            <v>405.43446925500001</v>
          </cell>
        </row>
        <row r="147">
          <cell r="B147" t="str">
            <v>Bà Rịa - Vũng Tàu</v>
          </cell>
          <cell r="C147">
            <v>10</v>
          </cell>
          <cell r="D147">
            <v>145.34964500000001</v>
          </cell>
          <cell r="E147">
            <v>4</v>
          </cell>
          <cell r="F147">
            <v>49.284058000000002</v>
          </cell>
          <cell r="G147">
            <v>14</v>
          </cell>
          <cell r="H147">
            <v>162.39136067000001</v>
          </cell>
          <cell r="I147">
            <v>357.02506367000001</v>
          </cell>
        </row>
        <row r="148">
          <cell r="B148" t="str">
            <v>Phú Thọ</v>
          </cell>
          <cell r="C148">
            <v>3</v>
          </cell>
          <cell r="D148">
            <v>8.8170000000000002</v>
          </cell>
          <cell r="E148">
            <v>16</v>
          </cell>
          <cell r="F148">
            <v>245.18700699999999</v>
          </cell>
          <cell r="G148">
            <v>3</v>
          </cell>
          <cell r="H148">
            <v>5.2129759500000006</v>
          </cell>
          <cell r="I148">
            <v>259.21698294999999</v>
          </cell>
        </row>
        <row r="149">
          <cell r="B149" t="str">
            <v>Hải Dương</v>
          </cell>
          <cell r="C149">
            <v>9</v>
          </cell>
          <cell r="D149">
            <v>30.247907000000001</v>
          </cell>
          <cell r="E149">
            <v>20</v>
          </cell>
          <cell r="F149">
            <v>207.77123796875</v>
          </cell>
          <cell r="G149">
            <v>14</v>
          </cell>
          <cell r="H149">
            <v>3.99344397</v>
          </cell>
          <cell r="I149">
            <v>242.01258893874999</v>
          </cell>
        </row>
        <row r="150">
          <cell r="B150" t="str">
            <v>Tây Ninh</v>
          </cell>
          <cell r="C150">
            <v>5</v>
          </cell>
          <cell r="D150">
            <v>217</v>
          </cell>
          <cell r="E150">
            <v>13</v>
          </cell>
          <cell r="F150">
            <v>14.5333326875</v>
          </cell>
          <cell r="G150">
            <v>6</v>
          </cell>
          <cell r="H150">
            <v>5.2721981399999995</v>
          </cell>
          <cell r="I150">
            <v>236.80553082750001</v>
          </cell>
        </row>
        <row r="151">
          <cell r="B151" t="str">
            <v>Thừa Thiên Huế</v>
          </cell>
          <cell r="C151">
            <v>2</v>
          </cell>
          <cell r="D151">
            <v>194.67071100000001</v>
          </cell>
          <cell r="E151">
            <v>2</v>
          </cell>
          <cell r="F151">
            <v>2.1363E-2</v>
          </cell>
          <cell r="G151">
            <v>1</v>
          </cell>
          <cell r="H151">
            <v>0.13043399999999999</v>
          </cell>
          <cell r="I151">
            <v>194.82250800000003</v>
          </cell>
        </row>
        <row r="152">
          <cell r="B152" t="str">
            <v>Bình Phước</v>
          </cell>
          <cell r="C152">
            <v>25</v>
          </cell>
          <cell r="D152">
            <v>100.90035639999999</v>
          </cell>
          <cell r="E152">
            <v>10</v>
          </cell>
          <cell r="F152">
            <v>73.494546949996945</v>
          </cell>
          <cell r="G152">
            <v>2</v>
          </cell>
          <cell r="H152">
            <v>6.5384781799999994</v>
          </cell>
          <cell r="I152">
            <v>180.93338152999692</v>
          </cell>
        </row>
        <row r="153">
          <cell r="B153" t="str">
            <v>Quảng Ninh</v>
          </cell>
          <cell r="C153">
            <v>5</v>
          </cell>
          <cell r="D153">
            <v>146.36000000000001</v>
          </cell>
          <cell r="E153">
            <v>0</v>
          </cell>
          <cell r="F153">
            <v>0</v>
          </cell>
          <cell r="G153">
            <v>3</v>
          </cell>
          <cell r="H153">
            <v>0.28393091999999998</v>
          </cell>
          <cell r="I153">
            <v>146.64393092</v>
          </cell>
        </row>
        <row r="154">
          <cell r="B154" t="str">
            <v>Thái Bình</v>
          </cell>
          <cell r="C154">
            <v>5</v>
          </cell>
          <cell r="D154">
            <v>65.819749000000002</v>
          </cell>
          <cell r="E154">
            <v>4</v>
          </cell>
          <cell r="F154">
            <v>60.192689999999999</v>
          </cell>
          <cell r="G154">
            <v>1</v>
          </cell>
          <cell r="H154">
            <v>1.4953492399999999</v>
          </cell>
          <cell r="I154">
            <v>127.50778824</v>
          </cell>
        </row>
        <row r="155">
          <cell r="B155" t="str">
            <v>Sóc Trăng</v>
          </cell>
          <cell r="C155">
            <v>2</v>
          </cell>
          <cell r="D155">
            <v>105.250092</v>
          </cell>
          <cell r="E155">
            <v>0</v>
          </cell>
          <cell r="F155">
            <v>0</v>
          </cell>
          <cell r="G155">
            <v>1</v>
          </cell>
          <cell r="H155">
            <v>4.5428163000000001</v>
          </cell>
          <cell r="I155">
            <v>109.79290829999999</v>
          </cell>
        </row>
        <row r="156">
          <cell r="B156" t="str">
            <v>Đà Nẵng</v>
          </cell>
          <cell r="C156">
            <v>29</v>
          </cell>
          <cell r="D156">
            <v>67.753756530000004</v>
          </cell>
          <cell r="E156">
            <v>22</v>
          </cell>
          <cell r="F156">
            <v>-16.235001</v>
          </cell>
          <cell r="G156">
            <v>36</v>
          </cell>
          <cell r="H156">
            <v>56.802528699999996</v>
          </cell>
          <cell r="I156">
            <v>108.32128423</v>
          </cell>
        </row>
        <row r="157">
          <cell r="B157" t="str">
            <v>Vĩnh Phúc</v>
          </cell>
          <cell r="C157">
            <v>14</v>
          </cell>
          <cell r="D157">
            <v>74.438946000000001</v>
          </cell>
          <cell r="E157">
            <v>2</v>
          </cell>
          <cell r="F157">
            <v>15.444907000000001</v>
          </cell>
          <cell r="G157">
            <v>2</v>
          </cell>
          <cell r="H157">
            <v>0.22053247999999998</v>
          </cell>
          <cell r="I157">
            <v>90.104385480000005</v>
          </cell>
        </row>
        <row r="158">
          <cell r="B158" t="str">
            <v>Ninh Thuận</v>
          </cell>
          <cell r="C158">
            <v>1</v>
          </cell>
          <cell r="D158">
            <v>6</v>
          </cell>
          <cell r="E158">
            <v>0</v>
          </cell>
          <cell r="F158">
            <v>0</v>
          </cell>
          <cell r="G158">
            <v>7</v>
          </cell>
          <cell r="H158">
            <v>76.580032569999986</v>
          </cell>
          <cell r="I158">
            <v>82.580032569999986</v>
          </cell>
        </row>
        <row r="159">
          <cell r="B159" t="str">
            <v>Thanh Hóa</v>
          </cell>
          <cell r="C159">
            <v>5</v>
          </cell>
          <cell r="D159">
            <v>60</v>
          </cell>
          <cell r="E159">
            <v>4</v>
          </cell>
          <cell r="F159">
            <v>17.017683999999999</v>
          </cell>
          <cell r="G159">
            <v>3</v>
          </cell>
          <cell r="H159">
            <v>0.69459451000000005</v>
          </cell>
          <cell r="I159">
            <v>77.712278510000004</v>
          </cell>
        </row>
        <row r="160">
          <cell r="B160" t="str">
            <v>Quảng Ngãi</v>
          </cell>
          <cell r="C160">
            <v>2</v>
          </cell>
          <cell r="D160">
            <v>57.723300000000002</v>
          </cell>
          <cell r="E160">
            <v>2</v>
          </cell>
          <cell r="F160">
            <v>13.5</v>
          </cell>
          <cell r="G160">
            <v>1</v>
          </cell>
          <cell r="H160">
            <v>3.5427000000000001E-4</v>
          </cell>
          <cell r="I160">
            <v>71.223654269999997</v>
          </cell>
        </row>
        <row r="161">
          <cell r="B161" t="str">
            <v>Nam Định</v>
          </cell>
          <cell r="C161">
            <v>4</v>
          </cell>
          <cell r="D161">
            <v>29.72363</v>
          </cell>
          <cell r="E161">
            <v>0</v>
          </cell>
          <cell r="F161">
            <v>0</v>
          </cell>
          <cell r="G161">
            <v>5</v>
          </cell>
          <cell r="H161">
            <v>10.763904570000001</v>
          </cell>
          <cell r="I161">
            <v>40.487534570000001</v>
          </cell>
        </row>
        <row r="162">
          <cell r="B162" t="str">
            <v>Vĩnh Long</v>
          </cell>
          <cell r="C162">
            <v>2</v>
          </cell>
          <cell r="D162">
            <v>18.7</v>
          </cell>
          <cell r="E162">
            <v>7</v>
          </cell>
          <cell r="F162">
            <v>20.170364898437501</v>
          </cell>
          <cell r="G162">
            <v>1</v>
          </cell>
          <cell r="H162">
            <v>0.12923793</v>
          </cell>
          <cell r="I162">
            <v>38.999602828437503</v>
          </cell>
        </row>
        <row r="163">
          <cell r="B163" t="str">
            <v>Quảng Nam</v>
          </cell>
          <cell r="C163">
            <v>4</v>
          </cell>
          <cell r="D163">
            <v>28.943000000000001</v>
          </cell>
          <cell r="E163">
            <v>1</v>
          </cell>
          <cell r="F163">
            <v>1.4</v>
          </cell>
          <cell r="G163">
            <v>13</v>
          </cell>
          <cell r="H163">
            <v>0.54456722999999996</v>
          </cell>
          <cell r="I163">
            <v>30.887567229999998</v>
          </cell>
        </row>
        <row r="164">
          <cell r="B164" t="str">
            <v>Tiền Giang</v>
          </cell>
          <cell r="C164">
            <v>5</v>
          </cell>
          <cell r="D164">
            <v>24.797000000000001</v>
          </cell>
          <cell r="E164">
            <v>0</v>
          </cell>
          <cell r="F164">
            <v>0</v>
          </cell>
          <cell r="G164">
            <v>1</v>
          </cell>
          <cell r="H164">
            <v>3.8094000000000003E-2</v>
          </cell>
          <cell r="I164">
            <v>24.835094000000002</v>
          </cell>
        </row>
        <row r="165">
          <cell r="B165" t="str">
            <v>An Giang</v>
          </cell>
          <cell r="C165">
            <v>2</v>
          </cell>
          <cell r="D165">
            <v>23</v>
          </cell>
          <cell r="E165">
            <v>0</v>
          </cell>
          <cell r="F165">
            <v>0</v>
          </cell>
          <cell r="G165">
            <v>1</v>
          </cell>
          <cell r="H165">
            <v>8.8235300000000013E-3</v>
          </cell>
          <cell r="I165">
            <v>23.008823530000001</v>
          </cell>
        </row>
        <row r="166">
          <cell r="B166" t="str">
            <v>Bạc Liêu</v>
          </cell>
          <cell r="C166">
            <v>1</v>
          </cell>
          <cell r="D166">
            <v>18.350000000000001</v>
          </cell>
          <cell r="E166">
            <v>0</v>
          </cell>
          <cell r="F166">
            <v>0</v>
          </cell>
          <cell r="G166">
            <v>0</v>
          </cell>
          <cell r="H166">
            <v>0</v>
          </cell>
          <cell r="I166">
            <v>18.350000000000001</v>
          </cell>
        </row>
        <row r="167">
          <cell r="B167" t="str">
            <v>Bình Thuận</v>
          </cell>
          <cell r="C167">
            <v>2</v>
          </cell>
          <cell r="D167">
            <v>16.063357</v>
          </cell>
          <cell r="E167">
            <v>0</v>
          </cell>
          <cell r="F167">
            <v>0</v>
          </cell>
          <cell r="G167">
            <v>5</v>
          </cell>
          <cell r="H167">
            <v>0.99219414999999989</v>
          </cell>
          <cell r="I167">
            <v>17.055551149999999</v>
          </cell>
        </row>
        <row r="168">
          <cell r="B168" t="str">
            <v>Bình Định</v>
          </cell>
          <cell r="C168">
            <v>1</v>
          </cell>
          <cell r="D168">
            <v>0.48499999999999999</v>
          </cell>
          <cell r="E168">
            <v>2</v>
          </cell>
          <cell r="F168">
            <v>15.153307</v>
          </cell>
          <cell r="G168">
            <v>3</v>
          </cell>
          <cell r="H168">
            <v>1.3101068999999999</v>
          </cell>
          <cell r="I168">
            <v>16.948413899999998</v>
          </cell>
        </row>
        <row r="169">
          <cell r="B169" t="str">
            <v>Cần Thơ</v>
          </cell>
          <cell r="C169">
            <v>1</v>
          </cell>
          <cell r="D169">
            <v>1.26</v>
          </cell>
          <cell r="E169">
            <v>2</v>
          </cell>
          <cell r="F169">
            <v>2.3423050000000001</v>
          </cell>
          <cell r="G169">
            <v>7</v>
          </cell>
          <cell r="H169">
            <v>7.4653825999999999</v>
          </cell>
          <cell r="I169">
            <v>11.067687599999999</v>
          </cell>
        </row>
        <row r="170">
          <cell r="B170" t="str">
            <v>Yên Bái</v>
          </cell>
          <cell r="C170">
            <v>3</v>
          </cell>
          <cell r="D170">
            <v>6.6118750000000004</v>
          </cell>
          <cell r="E170">
            <v>0</v>
          </cell>
          <cell r="F170">
            <v>0</v>
          </cell>
          <cell r="G170">
            <v>4</v>
          </cell>
          <cell r="H170">
            <v>0.93266393999999997</v>
          </cell>
          <cell r="I170">
            <v>7.5445389400000007</v>
          </cell>
        </row>
        <row r="171">
          <cell r="B171" t="str">
            <v>Ninh Bình</v>
          </cell>
          <cell r="C171">
            <v>3</v>
          </cell>
          <cell r="D171">
            <v>5.0138360000000004</v>
          </cell>
          <cell r="E171">
            <v>1</v>
          </cell>
          <cell r="F171">
            <v>2.02</v>
          </cell>
          <cell r="G171">
            <v>1</v>
          </cell>
          <cell r="H171">
            <v>0.39452920000000002</v>
          </cell>
          <cell r="I171">
            <v>7.4283652000000009</v>
          </cell>
        </row>
        <row r="172">
          <cell r="B172" t="str">
            <v>Khánh Hòa</v>
          </cell>
          <cell r="C172">
            <v>1</v>
          </cell>
          <cell r="D172">
            <v>0.76524000000000003</v>
          </cell>
          <cell r="E172">
            <v>0</v>
          </cell>
          <cell r="F172">
            <v>0</v>
          </cell>
          <cell r="G172">
            <v>46</v>
          </cell>
          <cell r="H172">
            <v>6.314963950000001</v>
          </cell>
          <cell r="I172">
            <v>7.0802039500000014</v>
          </cell>
        </row>
        <row r="173">
          <cell r="B173" t="str">
            <v>Lâm Đồng</v>
          </cell>
          <cell r="C173">
            <v>0</v>
          </cell>
          <cell r="D173">
            <v>0</v>
          </cell>
          <cell r="E173">
            <v>2</v>
          </cell>
          <cell r="F173">
            <v>3.8219411874999998</v>
          </cell>
          <cell r="G173">
            <v>15</v>
          </cell>
          <cell r="H173">
            <v>2.5978457100000001</v>
          </cell>
          <cell r="I173">
            <v>6.4197868974999999</v>
          </cell>
        </row>
        <row r="174">
          <cell r="B174" t="str">
            <v>Đăk Lăk</v>
          </cell>
          <cell r="C174">
            <v>0</v>
          </cell>
          <cell r="D174">
            <v>0</v>
          </cell>
          <cell r="E174">
            <v>2</v>
          </cell>
          <cell r="F174">
            <v>3.9393349999999998</v>
          </cell>
          <cell r="G174">
            <v>1</v>
          </cell>
          <cell r="H174">
            <v>1.06120327</v>
          </cell>
          <cell r="I174">
            <v>5.0005382699999998</v>
          </cell>
        </row>
        <row r="175">
          <cell r="B175" t="str">
            <v>Bến Tre</v>
          </cell>
          <cell r="C175">
            <v>0</v>
          </cell>
          <cell r="D175">
            <v>0</v>
          </cell>
          <cell r="E175">
            <v>1</v>
          </cell>
          <cell r="F175">
            <v>-0.44500000000000001</v>
          </cell>
          <cell r="G175">
            <v>3</v>
          </cell>
          <cell r="H175">
            <v>2.2255980000000002</v>
          </cell>
          <cell r="I175">
            <v>1.7805980000000001</v>
          </cell>
        </row>
        <row r="176">
          <cell r="B176" t="str">
            <v>Lạng Sơn</v>
          </cell>
          <cell r="E176">
            <v>0</v>
          </cell>
          <cell r="F176">
            <v>0</v>
          </cell>
          <cell r="G176">
            <v>1</v>
          </cell>
          <cell r="H176">
            <v>1.7231723600000002</v>
          </cell>
          <cell r="I176">
            <v>1.7231723600000002</v>
          </cell>
        </row>
        <row r="177">
          <cell r="B177" t="str">
            <v>Kiên Giang</v>
          </cell>
          <cell r="C177">
            <v>0</v>
          </cell>
          <cell r="D177">
            <v>0</v>
          </cell>
          <cell r="E177">
            <v>0</v>
          </cell>
          <cell r="F177">
            <v>0</v>
          </cell>
          <cell r="G177">
            <v>6</v>
          </cell>
          <cell r="H177">
            <v>1.4598763100000001</v>
          </cell>
          <cell r="I177">
            <v>1.4598763100000001</v>
          </cell>
        </row>
        <row r="178">
          <cell r="B178" t="str">
            <v>Hòa Bình</v>
          </cell>
          <cell r="C178">
            <v>0</v>
          </cell>
          <cell r="D178">
            <v>0</v>
          </cell>
          <cell r="E178">
            <v>0</v>
          </cell>
          <cell r="F178">
            <v>0</v>
          </cell>
          <cell r="G178">
            <v>2</v>
          </cell>
          <cell r="H178">
            <v>1.23472885</v>
          </cell>
          <cell r="I178">
            <v>1.23472885</v>
          </cell>
        </row>
        <row r="179">
          <cell r="B179" t="str">
            <v>Hà Tĩnh</v>
          </cell>
          <cell r="C179">
            <v>0</v>
          </cell>
          <cell r="D179">
            <v>0</v>
          </cell>
          <cell r="E179">
            <v>0</v>
          </cell>
          <cell r="F179">
            <v>0</v>
          </cell>
          <cell r="G179">
            <v>2</v>
          </cell>
          <cell r="H179">
            <v>1.1280362500000001</v>
          </cell>
          <cell r="I179">
            <v>1.1280362500000001</v>
          </cell>
        </row>
        <row r="180">
          <cell r="B180" t="str">
            <v>Tuyên Quang</v>
          </cell>
          <cell r="C180">
            <v>0</v>
          </cell>
          <cell r="D180">
            <v>0</v>
          </cell>
          <cell r="E180">
            <v>0</v>
          </cell>
          <cell r="F180">
            <v>0</v>
          </cell>
          <cell r="G180">
            <v>4</v>
          </cell>
          <cell r="H180">
            <v>0.86432255000000002</v>
          </cell>
          <cell r="I180">
            <v>0.86432255000000002</v>
          </cell>
        </row>
        <row r="181">
          <cell r="B181" t="str">
            <v>Kon Tum</v>
          </cell>
          <cell r="C181">
            <v>0</v>
          </cell>
          <cell r="D181">
            <v>0</v>
          </cell>
          <cell r="E181">
            <v>0</v>
          </cell>
          <cell r="F181">
            <v>0</v>
          </cell>
          <cell r="G181">
            <v>3</v>
          </cell>
          <cell r="H181">
            <v>0.57247375</v>
          </cell>
          <cell r="I181">
            <v>0.57247375</v>
          </cell>
        </row>
        <row r="182">
          <cell r="B182" t="str">
            <v>Quảng Trị</v>
          </cell>
          <cell r="C182">
            <v>0</v>
          </cell>
          <cell r="D182">
            <v>0</v>
          </cell>
          <cell r="E182">
            <v>0</v>
          </cell>
          <cell r="F182">
            <v>0</v>
          </cell>
          <cell r="G182">
            <v>3</v>
          </cell>
          <cell r="H182">
            <v>0.46816140000000001</v>
          </cell>
          <cell r="I182">
            <v>0.46816140000000001</v>
          </cell>
        </row>
        <row r="183">
          <cell r="B183" t="str">
            <v>Hậu Giang</v>
          </cell>
          <cell r="C183">
            <v>1</v>
          </cell>
          <cell r="D183">
            <v>0.01</v>
          </cell>
          <cell r="E183">
            <v>0</v>
          </cell>
          <cell r="F183">
            <v>0</v>
          </cell>
          <cell r="G183">
            <v>2</v>
          </cell>
          <cell r="H183">
            <v>0.19557252000000003</v>
          </cell>
          <cell r="I183">
            <v>0.20557252000000004</v>
          </cell>
        </row>
        <row r="184">
          <cell r="B184" t="str">
            <v>Phú Yên</v>
          </cell>
          <cell r="C184">
            <v>0</v>
          </cell>
          <cell r="D184">
            <v>0</v>
          </cell>
          <cell r="E184">
            <v>0</v>
          </cell>
          <cell r="F184">
            <v>0</v>
          </cell>
          <cell r="G184">
            <v>1</v>
          </cell>
          <cell r="H184">
            <v>0.13715442</v>
          </cell>
          <cell r="I184">
            <v>0.13715442</v>
          </cell>
        </row>
        <row r="185">
          <cell r="B185" t="str">
            <v>Gia Lai</v>
          </cell>
          <cell r="C185">
            <v>0</v>
          </cell>
          <cell r="D185">
            <v>0</v>
          </cell>
          <cell r="E185">
            <v>0</v>
          </cell>
          <cell r="F185">
            <v>0</v>
          </cell>
          <cell r="G185">
            <v>1</v>
          </cell>
          <cell r="H185">
            <v>0.10765653</v>
          </cell>
          <cell r="I185">
            <v>0.10765653</v>
          </cell>
        </row>
        <row r="186">
          <cell r="B186" t="str">
            <v>Cà Mau</v>
          </cell>
          <cell r="C186">
            <v>0</v>
          </cell>
          <cell r="D186">
            <v>0</v>
          </cell>
          <cell r="E186">
            <v>0</v>
          </cell>
          <cell r="F186">
            <v>0</v>
          </cell>
          <cell r="G186">
            <v>1</v>
          </cell>
          <cell r="H186">
            <v>9.5168059999999999E-2</v>
          </cell>
          <cell r="I186">
            <v>9.5168059999999999E-2</v>
          </cell>
        </row>
        <row r="187">
          <cell r="B187" t="str">
            <v>Trà Vinh</v>
          </cell>
          <cell r="C187">
            <v>0</v>
          </cell>
          <cell r="D187">
            <v>0</v>
          </cell>
          <cell r="E187">
            <v>1</v>
          </cell>
          <cell r="F187">
            <v>3.0078000000000001E-2</v>
          </cell>
          <cell r="G187">
            <v>0</v>
          </cell>
          <cell r="H187">
            <v>0</v>
          </cell>
          <cell r="I187">
            <v>3.0078000000000001E-2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ang 6"/>
      <sheetName val="Thang 6 2022"/>
      <sheetName val="Luy ke T6 2022"/>
    </sheetNames>
    <sheetDataSet>
      <sheetData sheetId="0">
        <row r="16">
          <cell r="E16">
            <v>487</v>
          </cell>
        </row>
      </sheetData>
      <sheetData sheetId="1">
        <row r="27">
          <cell r="I27">
            <v>14030.381358034765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opLeftCell="A5" workbookViewId="0">
      <selection activeCell="D15" sqref="D15"/>
    </sheetView>
  </sheetViews>
  <sheetFormatPr defaultColWidth="9.140625" defaultRowHeight="15"/>
  <cols>
    <col min="1" max="1" width="6.140625" style="55" customWidth="1"/>
    <col min="2" max="2" width="32.28515625" style="55" customWidth="1"/>
    <col min="3" max="3" width="16.5703125" style="55" customWidth="1"/>
    <col min="4" max="4" width="16.28515625" style="57" customWidth="1"/>
    <col min="5" max="5" width="16.28515625" style="58" customWidth="1"/>
    <col min="6" max="6" width="16.28515625" style="60" customWidth="1"/>
    <col min="7" max="10" width="9.140625" style="55"/>
    <col min="11" max="11" width="9.42578125" style="55" bestFit="1" customWidth="1"/>
    <col min="12" max="16384" width="9.140625" style="55"/>
  </cols>
  <sheetData>
    <row r="1" spans="1:11" hidden="1">
      <c r="A1" s="192" t="s">
        <v>270</v>
      </c>
      <c r="B1" s="192"/>
      <c r="C1" s="192"/>
      <c r="D1" s="192"/>
      <c r="E1" s="192"/>
      <c r="F1" s="192"/>
    </row>
    <row r="2" spans="1:11">
      <c r="A2" s="56"/>
      <c r="B2" s="56"/>
      <c r="C2" s="56"/>
      <c r="D2" s="56"/>
      <c r="E2" s="56"/>
      <c r="F2" s="56"/>
    </row>
    <row r="3" spans="1:11">
      <c r="A3" s="23" t="s">
        <v>0</v>
      </c>
      <c r="F3" s="59" t="s">
        <v>314</v>
      </c>
    </row>
    <row r="5" spans="1:11" ht="18.75">
      <c r="A5" s="189" t="s">
        <v>317</v>
      </c>
      <c r="B5" s="189"/>
      <c r="C5" s="189"/>
      <c r="D5" s="189"/>
      <c r="E5" s="189"/>
      <c r="F5" s="189"/>
    </row>
    <row r="6" spans="1:11" ht="18.75">
      <c r="A6" s="193"/>
      <c r="B6" s="193"/>
      <c r="C6" s="193"/>
      <c r="D6" s="193"/>
      <c r="E6" s="193"/>
      <c r="F6" s="193"/>
    </row>
    <row r="7" spans="1:11" ht="15.75" thickBot="1"/>
    <row r="8" spans="1:11" s="65" customFormat="1" ht="29.25" thickTop="1">
      <c r="A8" s="61" t="s">
        <v>1</v>
      </c>
      <c r="B8" s="62" t="s">
        <v>2</v>
      </c>
      <c r="C8" s="62" t="s">
        <v>3</v>
      </c>
      <c r="D8" s="63" t="s">
        <v>315</v>
      </c>
      <c r="E8" s="63" t="s">
        <v>316</v>
      </c>
      <c r="F8" s="64" t="s">
        <v>4</v>
      </c>
    </row>
    <row r="9" spans="1:11" s="170" customFormat="1">
      <c r="A9" s="166">
        <v>1</v>
      </c>
      <c r="B9" s="167" t="s">
        <v>5</v>
      </c>
      <c r="C9" s="68" t="s">
        <v>6</v>
      </c>
      <c r="D9" s="69">
        <v>12935</v>
      </c>
      <c r="E9" s="69">
        <v>13100</v>
      </c>
      <c r="F9" s="70">
        <f>E9/D9</f>
        <v>1.0127560881329725</v>
      </c>
      <c r="K9" s="211">
        <f>100%-F9</f>
        <v>-1.2756088132972465E-2</v>
      </c>
    </row>
    <row r="10" spans="1:11" s="170" customFormat="1">
      <c r="A10" s="166">
        <v>2</v>
      </c>
      <c r="B10" s="167" t="s">
        <v>7</v>
      </c>
      <c r="C10" s="68" t="s">
        <v>6</v>
      </c>
      <c r="D10" s="72">
        <v>16775.727914845465</v>
      </c>
      <c r="E10" s="72">
        <f>E11+E12+E13</f>
        <v>18146.24558783797</v>
      </c>
      <c r="F10" s="73">
        <f>E10/D10</f>
        <v>1.0816964652710945</v>
      </c>
      <c r="K10" s="211">
        <f t="shared" ref="K10:K21" si="0">100%-F10</f>
        <v>-8.1696465271094532E-2</v>
      </c>
    </row>
    <row r="11" spans="1:11" s="71" customFormat="1">
      <c r="A11" s="66" t="s">
        <v>8</v>
      </c>
      <c r="B11" s="67" t="s">
        <v>9</v>
      </c>
      <c r="C11" s="68" t="s">
        <v>6</v>
      </c>
      <c r="D11" s="72">
        <v>6350.3575074699984</v>
      </c>
      <c r="E11" s="72">
        <f>'Thang 8 2023'!D27</f>
        <v>8872.2233908800008</v>
      </c>
      <c r="F11" s="73">
        <f>E11/D11</f>
        <v>1.3971218754918133</v>
      </c>
      <c r="K11" s="211">
        <f t="shared" si="0"/>
        <v>-0.39712187549181333</v>
      </c>
    </row>
    <row r="12" spans="1:11" s="71" customFormat="1">
      <c r="A12" s="66" t="s">
        <v>10</v>
      </c>
      <c r="B12" s="67" t="s">
        <v>11</v>
      </c>
      <c r="C12" s="68" t="s">
        <v>6</v>
      </c>
      <c r="D12" s="72">
        <v>7512.0932238554715</v>
      </c>
      <c r="E12" s="72">
        <f>'Thang 8 2023'!F27</f>
        <v>4532.0687172879689</v>
      </c>
      <c r="F12" s="73">
        <f t="shared" ref="F12:F21" si="1">E12/D12</f>
        <v>0.60330304513472888</v>
      </c>
      <c r="K12" s="211">
        <f t="shared" si="0"/>
        <v>0.39669695486527112</v>
      </c>
    </row>
    <row r="13" spans="1:11" s="71" customFormat="1">
      <c r="A13" s="66" t="s">
        <v>12</v>
      </c>
      <c r="B13" s="67" t="s">
        <v>13</v>
      </c>
      <c r="C13" s="68" t="s">
        <v>6</v>
      </c>
      <c r="D13" s="72">
        <v>2913.2771835199978</v>
      </c>
      <c r="E13" s="72">
        <f>'Thang 8 2023'!H27</f>
        <v>4741.9534796699991</v>
      </c>
      <c r="F13" s="73">
        <f t="shared" si="1"/>
        <v>1.6277041904884875</v>
      </c>
      <c r="H13" s="71">
        <f>E11/E15</f>
        <v>4.6113427187525993</v>
      </c>
      <c r="K13" s="211">
        <f t="shared" si="0"/>
        <v>-0.62770419048848747</v>
      </c>
    </row>
    <row r="14" spans="1:11" s="170" customFormat="1" ht="14.25">
      <c r="A14" s="166">
        <v>3</v>
      </c>
      <c r="B14" s="167" t="s">
        <v>14</v>
      </c>
      <c r="C14" s="168"/>
      <c r="D14" s="169"/>
      <c r="E14" s="169"/>
      <c r="F14" s="171" t="s">
        <v>283</v>
      </c>
      <c r="H14" s="170">
        <f>D11/D15</f>
        <v>5.5950286409427301</v>
      </c>
      <c r="K14" s="211"/>
    </row>
    <row r="15" spans="1:11" s="71" customFormat="1">
      <c r="A15" s="66" t="s">
        <v>15</v>
      </c>
      <c r="B15" s="67" t="s">
        <v>16</v>
      </c>
      <c r="C15" s="68" t="s">
        <v>17</v>
      </c>
      <c r="D15" s="69">
        <v>1135</v>
      </c>
      <c r="E15" s="69">
        <f>'Thang 8 2023'!C27</f>
        <v>1924</v>
      </c>
      <c r="F15" s="73">
        <f t="shared" si="1"/>
        <v>1.6951541850220264</v>
      </c>
      <c r="K15" s="211">
        <f t="shared" si="0"/>
        <v>-0.69515418502202642</v>
      </c>
    </row>
    <row r="16" spans="1:11" s="71" customFormat="1">
      <c r="A16" s="66" t="s">
        <v>18</v>
      </c>
      <c r="B16" s="67" t="s">
        <v>19</v>
      </c>
      <c r="C16" s="68" t="s">
        <v>20</v>
      </c>
      <c r="D16" s="69">
        <v>676</v>
      </c>
      <c r="E16" s="69">
        <f>'Thang 8 2023'!E27</f>
        <v>830</v>
      </c>
      <c r="F16" s="73">
        <f t="shared" si="1"/>
        <v>1.2278106508875739</v>
      </c>
      <c r="J16" s="71">
        <f>8.2-4.5</f>
        <v>3.6999999999999993</v>
      </c>
      <c r="K16" s="211">
        <f t="shared" si="0"/>
        <v>-0.22781065088757391</v>
      </c>
    </row>
    <row r="17" spans="1:12" s="71" customFormat="1">
      <c r="A17" s="66" t="s">
        <v>21</v>
      </c>
      <c r="B17" s="67" t="s">
        <v>13</v>
      </c>
      <c r="C17" s="68" t="s">
        <v>20</v>
      </c>
      <c r="D17" s="69">
        <v>2425</v>
      </c>
      <c r="E17" s="69">
        <f>'Thang 8 2023'!G27</f>
        <v>2268</v>
      </c>
      <c r="F17" s="73">
        <f t="shared" si="1"/>
        <v>0.93525773195876294</v>
      </c>
      <c r="K17" s="211">
        <f t="shared" si="0"/>
        <v>6.4742268041237061E-2</v>
      </c>
      <c r="L17" s="71">
        <f>287.1/453.26*100</f>
        <v>63.341128711997541</v>
      </c>
    </row>
    <row r="18" spans="1:12" s="170" customFormat="1" ht="14.25" customHeight="1">
      <c r="A18" s="172">
        <v>4</v>
      </c>
      <c r="B18" s="173" t="s">
        <v>22</v>
      </c>
      <c r="C18" s="174"/>
      <c r="D18" s="175"/>
      <c r="E18" s="175"/>
      <c r="F18" s="176"/>
      <c r="K18" s="211"/>
    </row>
    <row r="19" spans="1:12" s="71" customFormat="1" ht="14.25" customHeight="1">
      <c r="A19" s="66" t="s">
        <v>23</v>
      </c>
      <c r="B19" s="67" t="s">
        <v>24</v>
      </c>
      <c r="C19" s="68" t="s">
        <v>6</v>
      </c>
      <c r="D19" s="69">
        <v>186964</v>
      </c>
      <c r="E19" s="69">
        <v>165688</v>
      </c>
      <c r="F19" s="70">
        <f t="shared" si="1"/>
        <v>0.88620269142722663</v>
      </c>
      <c r="K19" s="211">
        <f t="shared" si="0"/>
        <v>0.11379730857277337</v>
      </c>
    </row>
    <row r="20" spans="1:12" s="71" customFormat="1" ht="14.25" customHeight="1">
      <c r="A20" s="66" t="s">
        <v>25</v>
      </c>
      <c r="B20" s="67" t="s">
        <v>26</v>
      </c>
      <c r="C20" s="68" t="s">
        <v>6</v>
      </c>
      <c r="D20" s="69">
        <v>185503</v>
      </c>
      <c r="E20" s="69">
        <v>164377</v>
      </c>
      <c r="F20" s="70">
        <f t="shared" si="1"/>
        <v>0.88611504935230156</v>
      </c>
      <c r="K20" s="211">
        <f t="shared" si="0"/>
        <v>0.11388495064769844</v>
      </c>
    </row>
    <row r="21" spans="1:12" s="170" customFormat="1" ht="15" customHeight="1" thickBot="1">
      <c r="A21" s="177">
        <v>5</v>
      </c>
      <c r="B21" s="178" t="s">
        <v>27</v>
      </c>
      <c r="C21" s="179" t="s">
        <v>6</v>
      </c>
      <c r="D21" s="180">
        <v>160905</v>
      </c>
      <c r="E21" s="180">
        <v>133675</v>
      </c>
      <c r="F21" s="181">
        <f t="shared" si="1"/>
        <v>0.83076970883440537</v>
      </c>
      <c r="K21" s="211">
        <f t="shared" si="0"/>
        <v>0.16923029116559463</v>
      </c>
    </row>
    <row r="22" spans="1:12" s="71" customFormat="1" ht="15.75" thickTop="1">
      <c r="A22" s="74"/>
      <c r="C22" s="75"/>
      <c r="D22" s="76"/>
      <c r="E22" s="58"/>
      <c r="F22" s="77"/>
    </row>
    <row r="23" spans="1:12" s="71" customFormat="1" ht="53.25" customHeight="1">
      <c r="A23" s="74"/>
      <c r="B23" s="78" t="s">
        <v>318</v>
      </c>
      <c r="C23" s="190" t="s">
        <v>326</v>
      </c>
      <c r="D23" s="190"/>
      <c r="E23" s="190"/>
      <c r="F23" s="190"/>
      <c r="L23" s="76">
        <f>E19-E21</f>
        <v>32013</v>
      </c>
    </row>
    <row r="24" spans="1:12" s="71" customFormat="1">
      <c r="A24" s="79" t="s">
        <v>28</v>
      </c>
      <c r="C24" s="80"/>
      <c r="D24" s="80"/>
      <c r="E24" s="58"/>
      <c r="F24" s="81"/>
      <c r="L24" s="76">
        <f>E20-E21</f>
        <v>30702</v>
      </c>
    </row>
    <row r="25" spans="1:12" s="71" customFormat="1" ht="16.5">
      <c r="B25" s="74" t="s">
        <v>287</v>
      </c>
      <c r="D25" s="58"/>
      <c r="E25" s="58"/>
      <c r="F25" s="1"/>
    </row>
    <row r="26" spans="1:12" s="71" customFormat="1" ht="16.5">
      <c r="B26" s="74"/>
      <c r="D26" s="82"/>
      <c r="E26" s="83"/>
      <c r="F26" s="1"/>
    </row>
    <row r="27" spans="1:12" s="71" customFormat="1" hidden="1">
      <c r="A27" s="191" t="s">
        <v>29</v>
      </c>
      <c r="B27" s="191"/>
      <c r="D27" s="84"/>
      <c r="E27" s="85"/>
      <c r="F27" s="86"/>
    </row>
    <row r="28" spans="1:12" s="71" customFormat="1" hidden="1">
      <c r="B28" s="74" t="s">
        <v>30</v>
      </c>
      <c r="C28" s="71" t="s">
        <v>31</v>
      </c>
      <c r="D28" s="58"/>
      <c r="E28" s="84"/>
      <c r="F28" s="87"/>
    </row>
    <row r="29" spans="1:12" hidden="1">
      <c r="A29" s="71"/>
      <c r="B29" s="71" t="s">
        <v>32</v>
      </c>
      <c r="C29" s="71" t="s">
        <v>33</v>
      </c>
      <c r="D29" s="84"/>
      <c r="E29" s="88"/>
      <c r="F29" s="89"/>
    </row>
    <row r="30" spans="1:12" hidden="1">
      <c r="B30" s="55" t="s">
        <v>34</v>
      </c>
      <c r="C30" s="90">
        <v>14716</v>
      </c>
      <c r="D30" s="88"/>
      <c r="E30" s="91"/>
      <c r="F30" s="92"/>
    </row>
    <row r="31" spans="1:12" hidden="1">
      <c r="D31" s="93"/>
      <c r="E31" s="91"/>
      <c r="F31" s="94"/>
    </row>
    <row r="32" spans="1:12" hidden="1"/>
    <row r="33" spans="6:6" hidden="1"/>
    <row r="36" spans="6:6">
      <c r="F36" s="95"/>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71"/>
  <sheetViews>
    <sheetView showZeros="0" topLeftCell="A200" zoomScaleNormal="100" workbookViewId="0">
      <selection activeCell="G211" sqref="G211"/>
    </sheetView>
  </sheetViews>
  <sheetFormatPr defaultColWidth="8.7109375" defaultRowHeight="15"/>
  <cols>
    <col min="1" max="1" width="4.85546875" style="47" customWidth="1"/>
    <col min="2" max="2" width="47.42578125" style="22" customWidth="1"/>
    <col min="3" max="3" width="7.28515625" style="24" customWidth="1"/>
    <col min="4" max="4" width="10.7109375" style="25" customWidth="1"/>
    <col min="5" max="5" width="9" style="24" customWidth="1"/>
    <col min="6" max="6" width="10.7109375" style="25" customWidth="1"/>
    <col min="7" max="7" width="9.5703125" style="24" customWidth="1"/>
    <col min="8" max="9" width="12" style="25" customWidth="1"/>
    <col min="10" max="10" width="13.85546875" style="25" hidden="1" customWidth="1"/>
    <col min="11" max="11" width="10.140625" style="104" customWidth="1"/>
    <col min="12" max="16384" width="8.7109375" style="22"/>
  </cols>
  <sheetData>
    <row r="1" spans="1:15">
      <c r="A1" s="192" t="s">
        <v>271</v>
      </c>
      <c r="B1" s="192"/>
      <c r="C1" s="192"/>
      <c r="D1" s="192"/>
      <c r="E1" s="192"/>
      <c r="F1" s="192"/>
      <c r="G1" s="192"/>
      <c r="H1" s="192"/>
      <c r="I1" s="192"/>
      <c r="J1" s="192"/>
      <c r="K1" s="192"/>
    </row>
    <row r="3" spans="1:15">
      <c r="A3" s="23" t="s">
        <v>35</v>
      </c>
      <c r="G3" s="26"/>
      <c r="H3" s="27"/>
      <c r="I3" s="27"/>
      <c r="J3" s="27"/>
      <c r="K3" s="99"/>
    </row>
    <row r="5" spans="1:15" ht="15.75">
      <c r="A5" s="196" t="s">
        <v>320</v>
      </c>
      <c r="B5" s="196"/>
      <c r="C5" s="196"/>
      <c r="D5" s="196"/>
      <c r="E5" s="196"/>
      <c r="F5" s="196"/>
      <c r="G5" s="196"/>
      <c r="H5" s="196"/>
      <c r="I5" s="196"/>
      <c r="J5" s="196"/>
      <c r="K5" s="196"/>
    </row>
    <row r="6" spans="1:15">
      <c r="A6" s="197" t="s">
        <v>319</v>
      </c>
      <c r="B6" s="197"/>
      <c r="C6" s="197"/>
      <c r="D6" s="197"/>
      <c r="E6" s="197"/>
      <c r="F6" s="197"/>
      <c r="G6" s="197"/>
      <c r="H6" s="197"/>
      <c r="I6" s="197"/>
      <c r="J6" s="197"/>
      <c r="K6" s="197"/>
    </row>
    <row r="8" spans="1:15" s="32" customFormat="1" ht="51">
      <c r="A8" s="28" t="s">
        <v>1</v>
      </c>
      <c r="B8" s="29" t="s">
        <v>36</v>
      </c>
      <c r="C8" s="30" t="s">
        <v>37</v>
      </c>
      <c r="D8" s="31" t="s">
        <v>38</v>
      </c>
      <c r="E8" s="30" t="s">
        <v>39</v>
      </c>
      <c r="F8" s="31" t="s">
        <v>40</v>
      </c>
      <c r="G8" s="30" t="s">
        <v>41</v>
      </c>
      <c r="H8" s="31" t="s">
        <v>42</v>
      </c>
      <c r="I8" s="31" t="s">
        <v>43</v>
      </c>
      <c r="J8" s="31" t="s">
        <v>325</v>
      </c>
      <c r="K8" s="100" t="s">
        <v>289</v>
      </c>
    </row>
    <row r="9" spans="1:15" s="38" customFormat="1">
      <c r="A9" s="33">
        <v>1</v>
      </c>
      <c r="B9" s="34" t="s">
        <v>45</v>
      </c>
      <c r="C9" s="35">
        <v>602</v>
      </c>
      <c r="D9" s="36">
        <v>7548.0453081099995</v>
      </c>
      <c r="E9" s="35">
        <v>469</v>
      </c>
      <c r="F9" s="36">
        <v>3536.8526635496873</v>
      </c>
      <c r="G9" s="35">
        <v>333</v>
      </c>
      <c r="H9" s="36">
        <v>1213.7364791599989</v>
      </c>
      <c r="I9" s="36">
        <f t="shared" ref="I9:I26" si="0">D9+F9+H9</f>
        <v>12298.634450819687</v>
      </c>
      <c r="J9" s="124">
        <f>VLOOKUP(B9,'[1]Thang 8 2022'!$B$9:$I$26,8,FALSE)</f>
        <v>10718.674950472971</v>
      </c>
      <c r="K9" s="101">
        <f t="shared" ref="K9:K26" si="1">I9/J9*100</f>
        <v>114.74025014889551</v>
      </c>
      <c r="L9" s="38">
        <f>I9/$I$27*100</f>
        <v>67.775090948083019</v>
      </c>
      <c r="M9" s="38">
        <f>C9/$C$27*100</f>
        <v>31.288981288981287</v>
      </c>
      <c r="N9" s="38">
        <f>C9/C27*100</f>
        <v>31.288981288981287</v>
      </c>
      <c r="O9" s="38">
        <f>G13/G27*100</f>
        <v>42.416225749559082</v>
      </c>
    </row>
    <row r="10" spans="1:15" s="38" customFormat="1">
      <c r="A10" s="33">
        <v>2</v>
      </c>
      <c r="B10" s="34" t="s">
        <v>47</v>
      </c>
      <c r="C10" s="35">
        <v>41</v>
      </c>
      <c r="D10" s="36">
        <v>472.36893832999999</v>
      </c>
      <c r="E10" s="35">
        <v>22</v>
      </c>
      <c r="F10" s="36">
        <v>213.28728050000001</v>
      </c>
      <c r="G10" s="35">
        <v>62</v>
      </c>
      <c r="H10" s="36">
        <v>1075.0393141700001</v>
      </c>
      <c r="I10" s="36">
        <f t="shared" si="0"/>
        <v>1760.6955330000001</v>
      </c>
      <c r="J10" s="124">
        <f>VLOOKUP(B10,'[1]Thang 8 2022'!$B$9:$I$26,8,FALSE)</f>
        <v>3334.1579846700001</v>
      </c>
      <c r="K10" s="101">
        <f t="shared" si="1"/>
        <v>52.807801582751502</v>
      </c>
      <c r="L10" s="38">
        <f t="shared" ref="L10:L12" si="2">I10/$I$27*100</f>
        <v>9.7028089059924234</v>
      </c>
      <c r="M10" s="38">
        <f t="shared" ref="M10:M26" si="3">C10/$C$27*100</f>
        <v>2.130977130977131</v>
      </c>
      <c r="N10" s="38">
        <f>E9/E27*100</f>
        <v>56.506024096385545</v>
      </c>
    </row>
    <row r="11" spans="1:15" s="38" customFormat="1">
      <c r="A11" s="33">
        <v>3</v>
      </c>
      <c r="B11" s="34" t="s">
        <v>51</v>
      </c>
      <c r="C11" s="35">
        <v>7</v>
      </c>
      <c r="D11" s="36">
        <v>0.76151199999999997</v>
      </c>
      <c r="E11" s="35">
        <v>0</v>
      </c>
      <c r="F11" s="36">
        <v>0</v>
      </c>
      <c r="G11" s="35">
        <v>20</v>
      </c>
      <c r="H11" s="36">
        <v>1534.30856025</v>
      </c>
      <c r="I11" s="36">
        <f t="shared" si="0"/>
        <v>1535.0700722500001</v>
      </c>
      <c r="J11" s="124">
        <f>VLOOKUP(B11,'[1]Thang 8 2022'!$B$9:$I$26,8,FALSE)</f>
        <v>24.102557300000001</v>
      </c>
      <c r="K11" s="101">
        <f t="shared" si="1"/>
        <v>6368.9095440922365</v>
      </c>
      <c r="L11" s="38">
        <f t="shared" si="2"/>
        <v>8.459436222327108</v>
      </c>
      <c r="M11" s="38">
        <f t="shared" si="3"/>
        <v>0.36382536382536385</v>
      </c>
      <c r="N11" s="38">
        <f>G9/G27*100</f>
        <v>14.682539682539684</v>
      </c>
      <c r="O11" s="38">
        <f>I11/J11</f>
        <v>63.689095440922365</v>
      </c>
    </row>
    <row r="12" spans="1:15" s="38" customFormat="1">
      <c r="A12" s="33">
        <v>4</v>
      </c>
      <c r="B12" s="34" t="s">
        <v>48</v>
      </c>
      <c r="C12" s="35">
        <v>271</v>
      </c>
      <c r="D12" s="36">
        <v>111.97759529000001</v>
      </c>
      <c r="E12" s="35">
        <v>71</v>
      </c>
      <c r="F12" s="36">
        <v>400.07645421874997</v>
      </c>
      <c r="G12" s="35">
        <v>340</v>
      </c>
      <c r="H12" s="36">
        <v>287.89210235999997</v>
      </c>
      <c r="I12" s="36">
        <f t="shared" si="0"/>
        <v>799.94615186875001</v>
      </c>
      <c r="J12" s="124">
        <f>VLOOKUP(B12,'[1]Thang 8 2022'!$B$9:$I$26,8,FALSE)</f>
        <v>620.7922071453122</v>
      </c>
      <c r="K12" s="101">
        <f t="shared" si="1"/>
        <v>128.85892294738522</v>
      </c>
      <c r="L12" s="38">
        <f t="shared" si="2"/>
        <v>4.4083286980580274</v>
      </c>
      <c r="M12" s="38">
        <f t="shared" si="3"/>
        <v>14.085239085239085</v>
      </c>
      <c r="N12" s="38">
        <f>G13/G27*100</f>
        <v>42.416225749559082</v>
      </c>
    </row>
    <row r="13" spans="1:15" s="38" customFormat="1">
      <c r="A13" s="33">
        <v>5</v>
      </c>
      <c r="B13" s="34" t="s">
        <v>46</v>
      </c>
      <c r="C13" s="35">
        <v>557</v>
      </c>
      <c r="D13" s="36">
        <v>233.82501177000006</v>
      </c>
      <c r="E13" s="35">
        <v>124</v>
      </c>
      <c r="F13" s="36">
        <v>105.40766242578125</v>
      </c>
      <c r="G13" s="35">
        <v>962</v>
      </c>
      <c r="H13" s="36">
        <v>327.85584599999981</v>
      </c>
      <c r="I13" s="36">
        <f t="shared" si="0"/>
        <v>667.08852019578114</v>
      </c>
      <c r="J13" s="124">
        <f>VLOOKUP(B13,'[1]Thang 8 2022'!$B$9:$I$26,8,FALSE)</f>
        <v>468.16525611890626</v>
      </c>
      <c r="K13" s="101">
        <f t="shared" si="1"/>
        <v>142.48996726624918</v>
      </c>
      <c r="M13" s="38">
        <f t="shared" si="3"/>
        <v>28.950103950103951</v>
      </c>
    </row>
    <row r="14" spans="1:15" s="38" customFormat="1">
      <c r="A14" s="33">
        <v>6</v>
      </c>
      <c r="B14" s="34" t="s">
        <v>54</v>
      </c>
      <c r="C14" s="35">
        <v>188</v>
      </c>
      <c r="D14" s="36">
        <v>29.854124950000003</v>
      </c>
      <c r="E14" s="35">
        <v>53</v>
      </c>
      <c r="F14" s="36">
        <v>163.71516515625001</v>
      </c>
      <c r="G14" s="35">
        <v>178</v>
      </c>
      <c r="H14" s="36">
        <v>134.67216780999999</v>
      </c>
      <c r="I14" s="36">
        <f t="shared" si="0"/>
        <v>328.24145791625</v>
      </c>
      <c r="J14" s="124">
        <f>VLOOKUP(B14,'[1]Thang 8 2022'!$B$9:$I$26,8,FALSE)</f>
        <v>518.89770619000001</v>
      </c>
      <c r="K14" s="101">
        <f t="shared" si="1"/>
        <v>63.257450168041565</v>
      </c>
      <c r="M14" s="38">
        <f t="shared" si="3"/>
        <v>9.7713097713097721</v>
      </c>
    </row>
    <row r="15" spans="1:15" s="38" customFormat="1">
      <c r="A15" s="33">
        <v>7</v>
      </c>
      <c r="B15" s="34" t="s">
        <v>50</v>
      </c>
      <c r="C15" s="35">
        <v>82</v>
      </c>
      <c r="D15" s="36">
        <v>165.43303856999998</v>
      </c>
      <c r="E15" s="35">
        <v>21</v>
      </c>
      <c r="F15" s="36">
        <v>27.965249249999999</v>
      </c>
      <c r="G15" s="35">
        <v>85</v>
      </c>
      <c r="H15" s="36">
        <v>55.747792560000001</v>
      </c>
      <c r="I15" s="36">
        <f t="shared" si="0"/>
        <v>249.14608037999997</v>
      </c>
      <c r="J15" s="124">
        <f>VLOOKUP(B15,'[1]Thang 8 2022'!$B$9:$I$26,8,FALSE)</f>
        <v>386.92785991000005</v>
      </c>
      <c r="K15" s="101">
        <f t="shared" si="1"/>
        <v>64.390835138609987</v>
      </c>
      <c r="M15" s="38">
        <f t="shared" si="3"/>
        <v>4.2619542619542621</v>
      </c>
    </row>
    <row r="16" spans="1:15" s="38" customFormat="1">
      <c r="A16" s="33">
        <v>8</v>
      </c>
      <c r="B16" s="34" t="s">
        <v>52</v>
      </c>
      <c r="C16" s="35">
        <v>23</v>
      </c>
      <c r="D16" s="36">
        <v>66.94639973000001</v>
      </c>
      <c r="E16" s="35">
        <v>34</v>
      </c>
      <c r="F16" s="36">
        <v>74.017224953124995</v>
      </c>
      <c r="G16" s="35">
        <v>37</v>
      </c>
      <c r="H16" s="36">
        <v>10.749243670000004</v>
      </c>
      <c r="I16" s="36">
        <f t="shared" si="0"/>
        <v>151.712868353125</v>
      </c>
      <c r="J16" s="124">
        <f>VLOOKUP(B16,'[1]Thang 8 2022'!$B$9:$I$26,8,FALSE)</f>
        <v>151.30592163078123</v>
      </c>
      <c r="K16" s="101">
        <f t="shared" si="1"/>
        <v>100.26895624305889</v>
      </c>
      <c r="M16" s="38">
        <f t="shared" si="3"/>
        <v>1.1954261954261955</v>
      </c>
    </row>
    <row r="17" spans="1:13" s="38" customFormat="1">
      <c r="A17" s="33">
        <v>9</v>
      </c>
      <c r="B17" s="34" t="s">
        <v>44</v>
      </c>
      <c r="C17" s="35">
        <v>8</v>
      </c>
      <c r="D17" s="36">
        <v>98.208629999999999</v>
      </c>
      <c r="E17" s="35">
        <v>0</v>
      </c>
      <c r="F17" s="36">
        <v>0</v>
      </c>
      <c r="G17" s="35">
        <v>6</v>
      </c>
      <c r="H17" s="36">
        <v>29.690182549999996</v>
      </c>
      <c r="I17" s="36">
        <f t="shared" si="0"/>
        <v>127.89881255</v>
      </c>
      <c r="J17" s="124">
        <f>VLOOKUP(B17,'[1]Thang 8 2022'!$B$9:$I$26,8,FALSE)</f>
        <v>278.15858953999998</v>
      </c>
      <c r="K17" s="101">
        <f t="shared" si="1"/>
        <v>45.980536772749133</v>
      </c>
      <c r="M17" s="38">
        <f t="shared" si="3"/>
        <v>0.41580041580041582</v>
      </c>
    </row>
    <row r="18" spans="1:13" s="38" customFormat="1">
      <c r="A18" s="33">
        <v>10</v>
      </c>
      <c r="B18" s="34" t="s">
        <v>49</v>
      </c>
      <c r="C18" s="35">
        <v>44</v>
      </c>
      <c r="D18" s="36">
        <v>28.192340240000004</v>
      </c>
      <c r="E18" s="35">
        <v>11</v>
      </c>
      <c r="F18" s="36">
        <v>5.251544</v>
      </c>
      <c r="G18" s="35">
        <v>125</v>
      </c>
      <c r="H18" s="36">
        <v>30.807979939999981</v>
      </c>
      <c r="I18" s="36">
        <f t="shared" si="0"/>
        <v>64.251864179999984</v>
      </c>
      <c r="J18" s="124">
        <f>VLOOKUP(B18,'[1]Thang 8 2022'!$B$9:$I$26,8,FALSE)</f>
        <v>-22.168054759999983</v>
      </c>
      <c r="K18" s="101">
        <f t="shared" si="1"/>
        <v>-289.83988390328227</v>
      </c>
      <c r="M18" s="38">
        <f t="shared" si="3"/>
        <v>2.2869022869022873</v>
      </c>
    </row>
    <row r="19" spans="1:13" s="38" customFormat="1">
      <c r="A19" s="33">
        <v>11</v>
      </c>
      <c r="B19" s="34" t="s">
        <v>57</v>
      </c>
      <c r="C19" s="35">
        <v>1</v>
      </c>
      <c r="D19" s="36">
        <v>60</v>
      </c>
      <c r="E19" s="35">
        <v>0</v>
      </c>
      <c r="F19" s="36">
        <v>0</v>
      </c>
      <c r="G19" s="35">
        <v>3</v>
      </c>
      <c r="H19" s="97">
        <v>0.42789474999999999</v>
      </c>
      <c r="I19" s="36">
        <f t="shared" si="0"/>
        <v>60.42789475</v>
      </c>
      <c r="J19" s="124">
        <f>VLOOKUP(B19,'[1]Thang 8 2022'!$B$9:$I$26,8,FALSE)</f>
        <v>8.6709762799999996</v>
      </c>
      <c r="K19" s="37">
        <f t="shared" si="1"/>
        <v>696.89839758159269</v>
      </c>
      <c r="M19" s="38">
        <f t="shared" si="3"/>
        <v>5.1975051975051978E-2</v>
      </c>
    </row>
    <row r="20" spans="1:13" s="38" customFormat="1">
      <c r="A20" s="33">
        <v>12</v>
      </c>
      <c r="B20" s="34" t="s">
        <v>56</v>
      </c>
      <c r="C20" s="35">
        <v>35</v>
      </c>
      <c r="D20" s="36">
        <v>15.110056279999998</v>
      </c>
      <c r="E20" s="35">
        <v>7</v>
      </c>
      <c r="F20" s="36">
        <v>2.964964578125</v>
      </c>
      <c r="G20" s="35">
        <v>57</v>
      </c>
      <c r="H20" s="36">
        <v>17.892899889999999</v>
      </c>
      <c r="I20" s="36">
        <f t="shared" si="0"/>
        <v>35.967920748124996</v>
      </c>
      <c r="J20" s="124">
        <f>VLOOKUP(B20,'[1]Thang 8 2022'!$B$9:$I$26,8,FALSE)</f>
        <v>26.548349909999999</v>
      </c>
      <c r="K20" s="101">
        <f t="shared" si="1"/>
        <v>135.48081470244941</v>
      </c>
      <c r="M20" s="38">
        <f t="shared" si="3"/>
        <v>1.8191268191268193</v>
      </c>
    </row>
    <row r="21" spans="1:13" s="38" customFormat="1">
      <c r="A21" s="33">
        <v>13</v>
      </c>
      <c r="B21" s="34" t="s">
        <v>55</v>
      </c>
      <c r="C21" s="35">
        <v>45</v>
      </c>
      <c r="D21" s="36">
        <v>10.505893009999999</v>
      </c>
      <c r="E21" s="35">
        <v>7</v>
      </c>
      <c r="F21" s="36">
        <v>2.4723126562500002</v>
      </c>
      <c r="G21" s="35">
        <v>23</v>
      </c>
      <c r="H21" s="36">
        <v>13.407956670000003</v>
      </c>
      <c r="I21" s="36">
        <f t="shared" si="0"/>
        <v>26.386162336250003</v>
      </c>
      <c r="J21" s="124">
        <f>VLOOKUP(B21,'[1]Thang 8 2022'!$B$9:$I$26,8,FALSE)</f>
        <v>192.10208512</v>
      </c>
      <c r="K21" s="101">
        <f t="shared" si="1"/>
        <v>13.735489815098786</v>
      </c>
      <c r="M21" s="38">
        <f t="shared" si="3"/>
        <v>2.3388773388773392</v>
      </c>
    </row>
    <row r="22" spans="1:13" s="38" customFormat="1">
      <c r="A22" s="33">
        <v>14</v>
      </c>
      <c r="B22" s="187" t="s">
        <v>53</v>
      </c>
      <c r="C22" s="35">
        <v>11</v>
      </c>
      <c r="D22" s="36">
        <v>23.040859600000001</v>
      </c>
      <c r="E22" s="35">
        <v>6</v>
      </c>
      <c r="F22" s="36">
        <v>-3.0468039999999998</v>
      </c>
      <c r="G22" s="35">
        <v>14</v>
      </c>
      <c r="H22" s="36">
        <v>4.2291826200000004</v>
      </c>
      <c r="I22" s="36">
        <f t="shared" si="0"/>
        <v>24.223238220000002</v>
      </c>
      <c r="J22" s="124">
        <f>VLOOKUP(B22,'[1]Thang 8 2022'!$B$9:$I$26,8,FALSE)</f>
        <v>37.373816337500003</v>
      </c>
      <c r="K22" s="101">
        <f t="shared" si="1"/>
        <v>64.81339235269634</v>
      </c>
      <c r="M22" s="38">
        <f t="shared" si="3"/>
        <v>0.57172557172557181</v>
      </c>
    </row>
    <row r="23" spans="1:13" s="38" customFormat="1">
      <c r="A23" s="33">
        <v>15</v>
      </c>
      <c r="B23" s="39" t="s">
        <v>60</v>
      </c>
      <c r="C23" s="35">
        <v>3</v>
      </c>
      <c r="D23" s="36">
        <v>6.4674889999999996</v>
      </c>
      <c r="E23" s="35">
        <v>0</v>
      </c>
      <c r="F23" s="36">
        <v>0</v>
      </c>
      <c r="G23" s="35">
        <v>6</v>
      </c>
      <c r="H23" s="36">
        <v>3.20494134</v>
      </c>
      <c r="I23" s="36">
        <f t="shared" si="0"/>
        <v>9.67243034</v>
      </c>
      <c r="J23" s="124">
        <f>VLOOKUP(B23,'[1]Thang 8 2022'!$B$9:$I$26,8,FALSE)</f>
        <v>1.0043592299999999</v>
      </c>
      <c r="K23" s="101">
        <f t="shared" si="1"/>
        <v>963.04489978152537</v>
      </c>
      <c r="M23" s="38">
        <f t="shared" si="3"/>
        <v>0.15592515592515593</v>
      </c>
    </row>
    <row r="24" spans="1:13" s="38" customFormat="1">
      <c r="A24" s="33">
        <v>16</v>
      </c>
      <c r="B24" s="39" t="s">
        <v>58</v>
      </c>
      <c r="C24" s="35">
        <v>1</v>
      </c>
      <c r="D24" s="36">
        <v>0.6</v>
      </c>
      <c r="E24" s="35">
        <v>4</v>
      </c>
      <c r="F24" s="36">
        <v>3.04</v>
      </c>
      <c r="G24" s="35">
        <v>6</v>
      </c>
      <c r="H24" s="36">
        <v>1.2605185599999997</v>
      </c>
      <c r="I24" s="36">
        <f t="shared" si="0"/>
        <v>4.9005185600000001</v>
      </c>
      <c r="J24" s="124">
        <f>VLOOKUP(B24,'[1]Thang 8 2022'!$B$9:$I$26,8,FALSE)</f>
        <v>9.5387331300000007</v>
      </c>
      <c r="K24" s="101">
        <f t="shared" si="1"/>
        <v>51.374941443612855</v>
      </c>
      <c r="M24" s="38">
        <f t="shared" si="3"/>
        <v>5.1975051975051978E-2</v>
      </c>
    </row>
    <row r="25" spans="1:13" s="38" customFormat="1">
      <c r="A25" s="33">
        <v>17</v>
      </c>
      <c r="B25" s="39" t="s">
        <v>61</v>
      </c>
      <c r="C25" s="35">
        <v>5</v>
      </c>
      <c r="D25" s="36">
        <v>0.88619400000000004</v>
      </c>
      <c r="E25" s="35">
        <v>1</v>
      </c>
      <c r="F25" s="36">
        <v>6.5000000000000002E-2</v>
      </c>
      <c r="G25" s="35">
        <v>9</v>
      </c>
      <c r="H25" s="36">
        <v>0.82962636999999995</v>
      </c>
      <c r="I25" s="36">
        <f t="shared" si="0"/>
        <v>1.78082037</v>
      </c>
      <c r="J25" s="124">
        <f>VLOOKUP(B25,'[1]Thang 8 2022'!$B$9:$I$26,8,FALSE)</f>
        <v>2.4105516800000002</v>
      </c>
      <c r="K25" s="101">
        <f t="shared" si="1"/>
        <v>73.876050232617288</v>
      </c>
      <c r="M25" s="38">
        <f t="shared" si="3"/>
        <v>0.25987525987525989</v>
      </c>
    </row>
    <row r="26" spans="1:13" s="38" customFormat="1">
      <c r="A26" s="33">
        <v>18</v>
      </c>
      <c r="B26" s="39" t="s">
        <v>59</v>
      </c>
      <c r="C26" s="35">
        <v>0</v>
      </c>
      <c r="D26" s="36">
        <v>0</v>
      </c>
      <c r="E26" s="35">
        <v>0</v>
      </c>
      <c r="F26" s="36">
        <v>0</v>
      </c>
      <c r="G26" s="35">
        <v>2</v>
      </c>
      <c r="H26" s="36">
        <v>0.200791</v>
      </c>
      <c r="I26" s="36">
        <f t="shared" si="0"/>
        <v>0.200791</v>
      </c>
      <c r="J26" s="124">
        <f>VLOOKUP(B26,'[1]Thang 8 2022'!$B$9:$I$26,8,FALSE)</f>
        <v>19.064064940000002</v>
      </c>
      <c r="K26" s="101">
        <f t="shared" si="1"/>
        <v>1.0532433698266661</v>
      </c>
      <c r="M26" s="38">
        <f t="shared" si="3"/>
        <v>0</v>
      </c>
    </row>
    <row r="27" spans="1:13" s="42" customFormat="1" ht="12.75">
      <c r="A27" s="198" t="s">
        <v>62</v>
      </c>
      <c r="B27" s="199"/>
      <c r="C27" s="40">
        <f t="shared" ref="C27:I27" si="4">SUM(C9:C26)</f>
        <v>1924</v>
      </c>
      <c r="D27" s="41">
        <f t="shared" si="4"/>
        <v>8872.2233908800008</v>
      </c>
      <c r="E27" s="40">
        <f t="shared" si="4"/>
        <v>830</v>
      </c>
      <c r="F27" s="41">
        <f t="shared" si="4"/>
        <v>4532.0687172879689</v>
      </c>
      <c r="G27" s="40">
        <f t="shared" si="4"/>
        <v>2268</v>
      </c>
      <c r="H27" s="41">
        <f t="shared" si="4"/>
        <v>4741.9534796699991</v>
      </c>
      <c r="I27" s="41">
        <f t="shared" si="4"/>
        <v>18146.245587837973</v>
      </c>
      <c r="J27" s="98"/>
      <c r="K27" s="102">
        <f>I27/'[2]Thang 6 2022'!$I$27*100</f>
        <v>129.33536961521133</v>
      </c>
    </row>
    <row r="28" spans="1:13" s="46" customFormat="1" ht="14.25" customHeight="1">
      <c r="A28" s="43"/>
      <c r="B28" s="43"/>
      <c r="C28" s="44"/>
      <c r="D28" s="45"/>
      <c r="E28" s="44"/>
      <c r="F28" s="45"/>
      <c r="G28" s="44"/>
      <c r="H28" s="45"/>
      <c r="I28" s="45"/>
      <c r="J28" s="45"/>
      <c r="K28" s="103"/>
    </row>
    <row r="29" spans="1:13" ht="15.75">
      <c r="A29" s="196" t="s">
        <v>321</v>
      </c>
      <c r="B29" s="196"/>
      <c r="C29" s="196"/>
      <c r="D29" s="196"/>
      <c r="E29" s="196"/>
      <c r="F29" s="196"/>
      <c r="G29" s="196"/>
      <c r="H29" s="196"/>
      <c r="I29" s="196"/>
      <c r="J29" s="196"/>
      <c r="K29" s="196"/>
    </row>
    <row r="30" spans="1:13">
      <c r="A30" s="197" t="str">
        <f>A6</f>
        <v>Tính từ 01/01/2023 đến 20/08/2023</v>
      </c>
      <c r="B30" s="197"/>
      <c r="C30" s="197"/>
      <c r="D30" s="197"/>
      <c r="E30" s="197"/>
      <c r="F30" s="197"/>
      <c r="G30" s="197"/>
      <c r="H30" s="197"/>
      <c r="I30" s="197"/>
      <c r="J30" s="197"/>
      <c r="K30" s="197"/>
    </row>
    <row r="32" spans="1:13" s="32" customFormat="1" ht="51">
      <c r="A32" s="28" t="s">
        <v>1</v>
      </c>
      <c r="B32" s="31" t="s">
        <v>63</v>
      </c>
      <c r="C32" s="31" t="s">
        <v>37</v>
      </c>
      <c r="D32" s="31" t="s">
        <v>38</v>
      </c>
      <c r="E32" s="31" t="s">
        <v>39</v>
      </c>
      <c r="F32" s="31" t="s">
        <v>40</v>
      </c>
      <c r="G32" s="31" t="s">
        <v>41</v>
      </c>
      <c r="H32" s="31" t="s">
        <v>42</v>
      </c>
      <c r="I32" s="31" t="s">
        <v>43</v>
      </c>
      <c r="J32" s="31" t="s">
        <v>325</v>
      </c>
      <c r="K32" s="100" t="s">
        <v>289</v>
      </c>
    </row>
    <row r="33" spans="1:15" s="38" customFormat="1">
      <c r="A33" s="48">
        <v>1</v>
      </c>
      <c r="B33" s="49" t="s">
        <v>64</v>
      </c>
      <c r="C33" s="35">
        <v>235</v>
      </c>
      <c r="D33" s="36">
        <v>2445.0217818500005</v>
      </c>
      <c r="E33" s="35">
        <v>88</v>
      </c>
      <c r="F33" s="36">
        <v>405.84732923437502</v>
      </c>
      <c r="G33" s="35">
        <v>215</v>
      </c>
      <c r="H33" s="36">
        <v>982.9701343800001</v>
      </c>
      <c r="I33" s="36">
        <f t="shared" ref="I33:I64" si="5">D33+F33+H33</f>
        <v>3833.8392454643758</v>
      </c>
      <c r="J33" s="124">
        <f>VLOOKUP(B33,'[1]Thang 8 2022'!$B$33:$I$126,8,FALSE)</f>
        <v>4534.2278239081243</v>
      </c>
      <c r="K33" s="101">
        <f t="shared" ref="K33:K56" si="6">I33/J33*100</f>
        <v>84.553299797801685</v>
      </c>
      <c r="L33" s="38">
        <f>I33/$I$27*100</f>
        <v>21.127451554132509</v>
      </c>
    </row>
    <row r="34" spans="1:15" s="38" customFormat="1">
      <c r="A34" s="48">
        <v>2</v>
      </c>
      <c r="B34" s="49" t="s">
        <v>65</v>
      </c>
      <c r="C34" s="35">
        <v>399</v>
      </c>
      <c r="D34" s="36">
        <v>1879.84691911</v>
      </c>
      <c r="E34" s="35">
        <v>107</v>
      </c>
      <c r="F34" s="36">
        <v>676.84265437500005</v>
      </c>
      <c r="G34" s="35">
        <v>252</v>
      </c>
      <c r="H34" s="36">
        <v>129.42801135999991</v>
      </c>
      <c r="I34" s="36">
        <f t="shared" si="5"/>
        <v>2686.1175848449998</v>
      </c>
      <c r="J34" s="124">
        <f>VLOOKUP(B34,'[1]Thang 8 2022'!$B$33:$I$126,8,FALSE)</f>
        <v>1407.9365678649972</v>
      </c>
      <c r="K34" s="101">
        <f t="shared" si="6"/>
        <v>190.78399170484246</v>
      </c>
      <c r="L34" s="38">
        <f t="shared" ref="L34:L97" si="7">I34/$I$27*100</f>
        <v>14.802607910505172</v>
      </c>
    </row>
    <row r="35" spans="1:15" s="38" customFormat="1">
      <c r="A35" s="48">
        <v>3</v>
      </c>
      <c r="B35" s="49" t="s">
        <v>66</v>
      </c>
      <c r="C35" s="35">
        <v>192</v>
      </c>
      <c r="D35" s="36">
        <v>555.36984769999992</v>
      </c>
      <c r="E35" s="35">
        <v>105</v>
      </c>
      <c r="F35" s="36">
        <v>230.347057734375</v>
      </c>
      <c r="G35" s="35">
        <v>155</v>
      </c>
      <c r="H35" s="36">
        <v>1797.25825646</v>
      </c>
      <c r="I35" s="36">
        <f t="shared" si="5"/>
        <v>2582.9751618943747</v>
      </c>
      <c r="J35" s="124">
        <f>VLOOKUP(B35,'[1]Thang 8 2022'!$B$33:$I$126,8,FALSE)</f>
        <v>1492.2891288492187</v>
      </c>
      <c r="K35" s="101">
        <f t="shared" si="6"/>
        <v>173.08811757452395</v>
      </c>
      <c r="L35" s="38">
        <f t="shared" si="7"/>
        <v>14.234212522867779</v>
      </c>
      <c r="M35" s="38">
        <f>C35/C27*100</f>
        <v>9.9792099792099798</v>
      </c>
      <c r="N35" s="38">
        <f>E34/E27*100</f>
        <v>12.891566265060241</v>
      </c>
      <c r="O35" s="38">
        <f>G34/G27*100</f>
        <v>11.111111111111111</v>
      </c>
    </row>
    <row r="36" spans="1:15" s="38" customFormat="1">
      <c r="A36" s="48">
        <v>4</v>
      </c>
      <c r="B36" s="49" t="s">
        <v>67</v>
      </c>
      <c r="C36" s="35">
        <v>308</v>
      </c>
      <c r="D36" s="36">
        <v>459.1917486000001</v>
      </c>
      <c r="E36" s="35">
        <v>229</v>
      </c>
      <c r="F36" s="36">
        <v>1723.0353637484375</v>
      </c>
      <c r="G36" s="35">
        <v>650</v>
      </c>
      <c r="H36" s="36">
        <v>275.74788187000013</v>
      </c>
      <c r="I36" s="36">
        <f t="shared" si="5"/>
        <v>2457.9749942184376</v>
      </c>
      <c r="J36" s="124">
        <f>VLOOKUP(B36,'[1]Thang 8 2022'!$B$33:$I$126,8,FALSE)</f>
        <v>3502.3292546721932</v>
      </c>
      <c r="K36" s="101">
        <f t="shared" si="6"/>
        <v>70.181151327775325</v>
      </c>
      <c r="L36" s="38">
        <f t="shared" si="7"/>
        <v>13.545363873317291</v>
      </c>
    </row>
    <row r="37" spans="1:15" s="38" customFormat="1">
      <c r="A37" s="48">
        <v>5</v>
      </c>
      <c r="B37" s="50" t="s">
        <v>69</v>
      </c>
      <c r="C37" s="35">
        <v>174</v>
      </c>
      <c r="D37" s="36">
        <v>1150.4678408</v>
      </c>
      <c r="E37" s="35">
        <v>61</v>
      </c>
      <c r="F37" s="36">
        <v>251.61417800000001</v>
      </c>
      <c r="G37" s="35">
        <v>55</v>
      </c>
      <c r="H37" s="36">
        <v>113.45524492999999</v>
      </c>
      <c r="I37" s="36">
        <f t="shared" si="5"/>
        <v>1515.5372637299999</v>
      </c>
      <c r="J37" s="124">
        <f>VLOOKUP(B37,'[1]Thang 8 2022'!$B$33:$I$126,8,FALSE)</f>
        <v>1100.8244138999999</v>
      </c>
      <c r="K37" s="101">
        <f t="shared" si="6"/>
        <v>137.67293353903335</v>
      </c>
      <c r="L37" s="38">
        <f t="shared" si="7"/>
        <v>8.3517951765501692</v>
      </c>
      <c r="O37" s="38">
        <f>32-14.7</f>
        <v>17.3</v>
      </c>
    </row>
    <row r="38" spans="1:15" s="38" customFormat="1">
      <c r="A38" s="48">
        <v>6</v>
      </c>
      <c r="B38" s="49" t="s">
        <v>68</v>
      </c>
      <c r="C38" s="35">
        <v>126</v>
      </c>
      <c r="D38" s="36">
        <v>700.39359889000002</v>
      </c>
      <c r="E38" s="35">
        <v>73</v>
      </c>
      <c r="F38" s="36">
        <v>250.73042332273437</v>
      </c>
      <c r="G38" s="35">
        <v>155</v>
      </c>
      <c r="H38" s="36">
        <v>256.04445732999994</v>
      </c>
      <c r="I38" s="36">
        <f t="shared" si="5"/>
        <v>1207.1684795427343</v>
      </c>
      <c r="J38" s="124">
        <f>VLOOKUP(B38,'[1]Thang 8 2022'!$B$33:$I$126,8,FALSE)</f>
        <v>780.35600584953113</v>
      </c>
      <c r="K38" s="101">
        <f t="shared" si="6"/>
        <v>154.69458432995023</v>
      </c>
      <c r="L38" s="38">
        <f t="shared" si="7"/>
        <v>6.6524420916677443</v>
      </c>
    </row>
    <row r="39" spans="1:15" s="38" customFormat="1">
      <c r="A39" s="48">
        <v>7</v>
      </c>
      <c r="B39" s="49" t="s">
        <v>73</v>
      </c>
      <c r="C39" s="35">
        <v>16</v>
      </c>
      <c r="D39" s="36">
        <v>237.027703</v>
      </c>
      <c r="E39" s="35">
        <v>11</v>
      </c>
      <c r="F39" s="36">
        <v>53.511401999999997</v>
      </c>
      <c r="G39" s="35">
        <v>15</v>
      </c>
      <c r="H39" s="36">
        <v>444.43077075000002</v>
      </c>
      <c r="I39" s="36">
        <f t="shared" si="5"/>
        <v>734.96987575000003</v>
      </c>
      <c r="J39" s="124">
        <f>VLOOKUP(B39,'[1]Thang 8 2022'!$B$33:$I$126,8,FALSE)</f>
        <v>669.08360134999987</v>
      </c>
      <c r="K39" s="101">
        <f t="shared" si="6"/>
        <v>109.84724095270941</v>
      </c>
      <c r="L39" s="38">
        <f t="shared" si="7"/>
        <v>4.0502586179181526</v>
      </c>
    </row>
    <row r="40" spans="1:15" s="38" customFormat="1">
      <c r="A40" s="48">
        <v>8</v>
      </c>
      <c r="B40" s="49" t="s">
        <v>75</v>
      </c>
      <c r="C40" s="35">
        <v>72</v>
      </c>
      <c r="D40" s="36">
        <v>74.917282950000001</v>
      </c>
      <c r="E40" s="35">
        <v>17</v>
      </c>
      <c r="F40" s="36">
        <v>317.17046800000003</v>
      </c>
      <c r="G40" s="35">
        <v>102</v>
      </c>
      <c r="H40" s="36">
        <v>97.893697660000001</v>
      </c>
      <c r="I40" s="36">
        <f t="shared" si="5"/>
        <v>489.98144861000003</v>
      </c>
      <c r="J40" s="124">
        <f>VLOOKUP(B40,'[1]Thang 8 2022'!$B$33:$I$126,8,FALSE)</f>
        <v>371.33016262875003</v>
      </c>
      <c r="K40" s="101">
        <f t="shared" si="6"/>
        <v>131.95304285040689</v>
      </c>
      <c r="L40" s="38">
        <f t="shared" si="7"/>
        <v>2.7001808513954906</v>
      </c>
    </row>
    <row r="41" spans="1:15" s="38" customFormat="1">
      <c r="A41" s="48">
        <v>9</v>
      </c>
      <c r="B41" s="36" t="s">
        <v>79</v>
      </c>
      <c r="C41" s="35">
        <v>18</v>
      </c>
      <c r="D41" s="36">
        <v>84.55</v>
      </c>
      <c r="E41" s="35">
        <v>14</v>
      </c>
      <c r="F41" s="36">
        <v>140.21172000000001</v>
      </c>
      <c r="G41" s="35">
        <v>11</v>
      </c>
      <c r="H41" s="36">
        <v>203.83199999999999</v>
      </c>
      <c r="I41" s="36">
        <f t="shared" si="5"/>
        <v>428.59372000000002</v>
      </c>
      <c r="J41" s="124">
        <f>VLOOKUP(B41,'[1]Thang 8 2022'!$B$33:$I$126,8,FALSE)</f>
        <v>167.60889399976563</v>
      </c>
      <c r="K41" s="101">
        <f t="shared" si="6"/>
        <v>255.71060686111284</v>
      </c>
      <c r="L41" s="38">
        <f t="shared" si="7"/>
        <v>2.3618864735703413</v>
      </c>
    </row>
    <row r="42" spans="1:15" s="38" customFormat="1">
      <c r="A42" s="48">
        <v>10</v>
      </c>
      <c r="B42" s="49" t="s">
        <v>76</v>
      </c>
      <c r="C42" s="35">
        <v>30</v>
      </c>
      <c r="D42" s="36">
        <v>345.92628089999999</v>
      </c>
      <c r="E42" s="35">
        <v>11</v>
      </c>
      <c r="F42" s="36">
        <v>26.655107999999998</v>
      </c>
      <c r="G42" s="35">
        <v>35</v>
      </c>
      <c r="H42" s="36">
        <v>31.054886159999995</v>
      </c>
      <c r="I42" s="36">
        <f t="shared" si="5"/>
        <v>403.63627506</v>
      </c>
      <c r="J42" s="124">
        <f>VLOOKUP(B42,'[1]Thang 8 2022'!$B$33:$I$126,8,FALSE)</f>
        <v>219.11081122999991</v>
      </c>
      <c r="K42" s="101">
        <f t="shared" si="6"/>
        <v>184.21559063843011</v>
      </c>
      <c r="L42" s="38">
        <f t="shared" si="7"/>
        <v>2.2243514401156692</v>
      </c>
      <c r="N42" s="210">
        <f>14283/I27*100</f>
        <v>78.710496509386999</v>
      </c>
    </row>
    <row r="43" spans="1:15" s="38" customFormat="1">
      <c r="A43" s="48">
        <v>11</v>
      </c>
      <c r="B43" s="49" t="s">
        <v>117</v>
      </c>
      <c r="C43" s="35">
        <v>6</v>
      </c>
      <c r="D43" s="36">
        <v>196.12472500000001</v>
      </c>
      <c r="E43" s="35">
        <v>2</v>
      </c>
      <c r="F43" s="36">
        <v>9.5619999999999994</v>
      </c>
      <c r="G43" s="35">
        <v>3</v>
      </c>
      <c r="H43" s="36">
        <v>3.9052169999999999</v>
      </c>
      <c r="I43" s="36">
        <f t="shared" si="5"/>
        <v>209.59194200000002</v>
      </c>
      <c r="J43" s="124">
        <f>VLOOKUP(B43,'[1]Thang 8 2022'!$B$33:$I$126,8,FALSE)</f>
        <v>6.2497124700000004</v>
      </c>
      <c r="K43" s="101">
        <f t="shared" si="6"/>
        <v>3353.6253548637255</v>
      </c>
      <c r="L43" s="38">
        <f t="shared" si="7"/>
        <v>1.1550154602805185</v>
      </c>
    </row>
    <row r="44" spans="1:15" s="38" customFormat="1">
      <c r="A44" s="48">
        <v>12</v>
      </c>
      <c r="B44" s="49" t="s">
        <v>84</v>
      </c>
      <c r="C44" s="35">
        <v>24</v>
      </c>
      <c r="D44" s="36">
        <v>179.56804394</v>
      </c>
      <c r="E44" s="35">
        <v>6</v>
      </c>
      <c r="F44" s="36">
        <v>14.4484955</v>
      </c>
      <c r="G44" s="35">
        <v>22</v>
      </c>
      <c r="H44" s="36">
        <v>10.180189739999999</v>
      </c>
      <c r="I44" s="36">
        <f t="shared" si="5"/>
        <v>204.19672918000001</v>
      </c>
      <c r="J44" s="124">
        <f>VLOOKUP(B44,'[1]Thang 8 2022'!$B$33:$I$126,8,FALSE)</f>
        <v>49.381530149999996</v>
      </c>
      <c r="K44" s="101">
        <f t="shared" si="6"/>
        <v>413.50830676922641</v>
      </c>
      <c r="L44" s="38">
        <f t="shared" si="7"/>
        <v>1.1252836196422764</v>
      </c>
    </row>
    <row r="45" spans="1:15" s="38" customFormat="1">
      <c r="A45" s="48">
        <v>13</v>
      </c>
      <c r="B45" s="36" t="s">
        <v>81</v>
      </c>
      <c r="C45" s="35">
        <v>3</v>
      </c>
      <c r="D45" s="36">
        <v>1.07</v>
      </c>
      <c r="E45" s="35">
        <v>6</v>
      </c>
      <c r="F45" s="36">
        <v>20.860804999999999</v>
      </c>
      <c r="G45" s="35">
        <v>6</v>
      </c>
      <c r="H45" s="36">
        <v>174.27794072</v>
      </c>
      <c r="I45" s="36">
        <f t="shared" si="5"/>
        <v>196.20874572</v>
      </c>
      <c r="J45" s="124">
        <f>VLOOKUP(B45,'[1]Thang 8 2022'!$B$33:$I$126,8,FALSE)</f>
        <v>109.15147556999999</v>
      </c>
      <c r="K45" s="101">
        <f t="shared" si="6"/>
        <v>179.75821645596469</v>
      </c>
      <c r="L45" s="38">
        <f t="shared" si="7"/>
        <v>1.0812635857386586</v>
      </c>
    </row>
    <row r="46" spans="1:15" s="38" customFormat="1">
      <c r="A46" s="48">
        <v>14</v>
      </c>
      <c r="B46" s="49" t="s">
        <v>101</v>
      </c>
      <c r="C46" s="35">
        <v>2</v>
      </c>
      <c r="D46" s="36">
        <v>3.44E-2</v>
      </c>
      <c r="E46" s="35">
        <v>3</v>
      </c>
      <c r="F46" s="36">
        <v>182.37410800000001</v>
      </c>
      <c r="G46" s="35">
        <v>9</v>
      </c>
      <c r="H46" s="36">
        <v>1.0918906099999999</v>
      </c>
      <c r="I46" s="36">
        <f t="shared" si="5"/>
        <v>183.50039861000002</v>
      </c>
      <c r="J46" s="124">
        <f>VLOOKUP(B46,'[1]Thang 8 2022'!$B$33:$I$126,8,FALSE)</f>
        <v>0.25591320000000001</v>
      </c>
      <c r="K46" s="101">
        <f t="shared" si="6"/>
        <v>71704.155397220617</v>
      </c>
      <c r="L46" s="38">
        <f t="shared" si="7"/>
        <v>1.0112306577234145</v>
      </c>
    </row>
    <row r="47" spans="1:15" s="38" customFormat="1">
      <c r="A47" s="48">
        <v>15</v>
      </c>
      <c r="B47" s="49" t="s">
        <v>100</v>
      </c>
      <c r="C47" s="35">
        <v>11</v>
      </c>
      <c r="D47" s="36">
        <v>166.09270100000001</v>
      </c>
      <c r="E47" s="35">
        <v>1</v>
      </c>
      <c r="F47" s="36">
        <v>0.75</v>
      </c>
      <c r="G47" s="35">
        <v>6</v>
      </c>
      <c r="H47" s="36">
        <v>1.169621</v>
      </c>
      <c r="I47" s="36">
        <f t="shared" si="5"/>
        <v>168.01232200000001</v>
      </c>
      <c r="J47" s="124">
        <f>VLOOKUP(B47,'[1]Thang 8 2022'!$B$33:$I$126,8,FALSE)</f>
        <v>1321.4302709999999</v>
      </c>
      <c r="K47" s="101">
        <f t="shared" si="6"/>
        <v>12.714429636370877</v>
      </c>
      <c r="L47" s="38">
        <f t="shared" si="7"/>
        <v>0.9258792469589725</v>
      </c>
    </row>
    <row r="48" spans="1:15" s="38" customFormat="1">
      <c r="A48" s="48">
        <v>16</v>
      </c>
      <c r="B48" s="49" t="s">
        <v>82</v>
      </c>
      <c r="C48" s="35">
        <v>14</v>
      </c>
      <c r="D48" s="36">
        <v>73.650000000000006</v>
      </c>
      <c r="E48" s="35">
        <v>7</v>
      </c>
      <c r="F48" s="36">
        <v>44.95</v>
      </c>
      <c r="G48" s="35">
        <v>8</v>
      </c>
      <c r="H48" s="36">
        <v>11.200940039999999</v>
      </c>
      <c r="I48" s="36">
        <f t="shared" si="5"/>
        <v>129.80094004</v>
      </c>
      <c r="J48" s="124">
        <f>VLOOKUP(B48,'[1]Thang 8 2022'!$B$33:$I$126,8,FALSE)</f>
        <v>91.084871530000001</v>
      </c>
      <c r="K48" s="101">
        <f t="shared" si="6"/>
        <v>142.50548731053362</v>
      </c>
      <c r="L48" s="38">
        <f t="shared" si="7"/>
        <v>0.71530465854047265</v>
      </c>
    </row>
    <row r="49" spans="1:12" s="38" customFormat="1">
      <c r="A49" s="48">
        <v>17</v>
      </c>
      <c r="B49" s="49" t="s">
        <v>70</v>
      </c>
      <c r="C49" s="35">
        <v>17</v>
      </c>
      <c r="D49" s="36">
        <v>40.042662</v>
      </c>
      <c r="E49" s="35">
        <v>17</v>
      </c>
      <c r="F49" s="36">
        <v>45.401481250000003</v>
      </c>
      <c r="G49" s="35">
        <v>3</v>
      </c>
      <c r="H49" s="36">
        <v>26.192806000000001</v>
      </c>
      <c r="I49" s="36">
        <f t="shared" si="5"/>
        <v>111.63694925</v>
      </c>
      <c r="J49" s="124">
        <f>VLOOKUP(B49,'[1]Thang 8 2022'!$B$33:$I$126,8,FALSE)</f>
        <v>273.16820691999999</v>
      </c>
      <c r="K49" s="101">
        <f t="shared" si="6"/>
        <v>40.867475211964901</v>
      </c>
      <c r="L49" s="38">
        <f t="shared" si="7"/>
        <v>0.61520686860328633</v>
      </c>
    </row>
    <row r="50" spans="1:12" s="38" customFormat="1">
      <c r="A50" s="48">
        <v>18</v>
      </c>
      <c r="B50" s="49" t="s">
        <v>103</v>
      </c>
      <c r="C50" s="35">
        <v>9</v>
      </c>
      <c r="D50" s="36">
        <v>39.623238999999998</v>
      </c>
      <c r="E50" s="35">
        <v>2</v>
      </c>
      <c r="F50" s="36">
        <v>29.875</v>
      </c>
      <c r="G50" s="35">
        <v>10</v>
      </c>
      <c r="H50" s="36">
        <v>0.83131182000000003</v>
      </c>
      <c r="I50" s="36">
        <f t="shared" si="5"/>
        <v>70.329550819999994</v>
      </c>
      <c r="J50" s="124">
        <f>VLOOKUP(B50,'[1]Thang 8 2022'!$B$33:$I$126,8,FALSE)</f>
        <v>9.7995287500000003</v>
      </c>
      <c r="K50" s="101">
        <f t="shared" si="6"/>
        <v>717.68298878657811</v>
      </c>
      <c r="L50" s="38">
        <f t="shared" si="7"/>
        <v>0.38757080895640728</v>
      </c>
    </row>
    <row r="51" spans="1:12" s="38" customFormat="1">
      <c r="A51" s="48">
        <v>19</v>
      </c>
      <c r="B51" s="49" t="s">
        <v>88</v>
      </c>
      <c r="C51" s="35">
        <v>32</v>
      </c>
      <c r="D51" s="36">
        <v>42.56513168</v>
      </c>
      <c r="E51" s="35">
        <v>8</v>
      </c>
      <c r="F51" s="36">
        <v>14.05392101953125</v>
      </c>
      <c r="G51" s="35">
        <v>62</v>
      </c>
      <c r="H51" s="36">
        <v>6.5572347999999998</v>
      </c>
      <c r="I51" s="36">
        <f t="shared" si="5"/>
        <v>63.176287499531256</v>
      </c>
      <c r="J51" s="124">
        <f>VLOOKUP(B51,'[1]Thang 8 2022'!$B$33:$I$126,8,FALSE)</f>
        <v>28.207898459999999</v>
      </c>
      <c r="K51" s="101">
        <f t="shared" si="6"/>
        <v>223.96665809442672</v>
      </c>
      <c r="L51" s="38">
        <f t="shared" si="7"/>
        <v>0.34815073560931764</v>
      </c>
    </row>
    <row r="52" spans="1:12" s="38" customFormat="1">
      <c r="A52" s="48">
        <v>20</v>
      </c>
      <c r="B52" s="49" t="s">
        <v>77</v>
      </c>
      <c r="C52" s="35">
        <v>29</v>
      </c>
      <c r="D52" s="36">
        <v>16.803775569999999</v>
      </c>
      <c r="E52" s="35">
        <v>8</v>
      </c>
      <c r="F52" s="36">
        <v>22.063400000000001</v>
      </c>
      <c r="G52" s="35">
        <v>43</v>
      </c>
      <c r="H52" s="36">
        <v>22.315181020000001</v>
      </c>
      <c r="I52" s="36">
        <f t="shared" si="5"/>
        <v>61.182356589999998</v>
      </c>
      <c r="J52" s="124">
        <f>VLOOKUP(B52,'[1]Thang 8 2022'!$B$33:$I$126,8,FALSE)</f>
        <v>49.09257731000001</v>
      </c>
      <c r="K52" s="101">
        <f t="shared" si="6"/>
        <v>124.62649129960698</v>
      </c>
      <c r="L52" s="38">
        <f t="shared" si="7"/>
        <v>0.33716261743424109</v>
      </c>
    </row>
    <row r="53" spans="1:12" s="38" customFormat="1">
      <c r="A53" s="48">
        <v>21</v>
      </c>
      <c r="B53" s="49" t="s">
        <v>97</v>
      </c>
      <c r="C53" s="35">
        <v>3</v>
      </c>
      <c r="D53" s="36">
        <v>60.263914</v>
      </c>
      <c r="E53" s="35">
        <v>0</v>
      </c>
      <c r="F53" s="36">
        <v>0</v>
      </c>
      <c r="G53" s="35">
        <v>3</v>
      </c>
      <c r="H53" s="36">
        <v>0.78146899999999997</v>
      </c>
      <c r="I53" s="36">
        <f t="shared" si="5"/>
        <v>61.045383000000001</v>
      </c>
      <c r="J53" s="124">
        <f>VLOOKUP(B53,'[1]Thang 8 2022'!$B$33:$I$126,8,FALSE)</f>
        <v>0.70001252999999997</v>
      </c>
      <c r="K53" s="101">
        <f t="shared" si="6"/>
        <v>8720.6129010290715</v>
      </c>
      <c r="L53" s="38">
        <f t="shared" si="7"/>
        <v>0.33640778586681319</v>
      </c>
    </row>
    <row r="54" spans="1:12" s="38" customFormat="1">
      <c r="A54" s="48">
        <v>22</v>
      </c>
      <c r="B54" s="49" t="s">
        <v>78</v>
      </c>
      <c r="C54" s="35">
        <v>16</v>
      </c>
      <c r="D54" s="36">
        <v>26.588234</v>
      </c>
      <c r="E54" s="35">
        <v>8</v>
      </c>
      <c r="F54" s="36">
        <v>23.634077000000001</v>
      </c>
      <c r="G54" s="35">
        <v>44</v>
      </c>
      <c r="H54" s="36">
        <v>8.8344329399999975</v>
      </c>
      <c r="I54" s="36">
        <f t="shared" si="5"/>
        <v>59.056743940000004</v>
      </c>
      <c r="J54" s="124">
        <f>VLOOKUP(B54,'[1]Thang 8 2022'!$B$33:$I$126,8,FALSE)</f>
        <v>100.32411479</v>
      </c>
      <c r="K54" s="101">
        <f t="shared" si="6"/>
        <v>58.865950687547567</v>
      </c>
      <c r="L54" s="38">
        <f t="shared" si="7"/>
        <v>0.32544882991984403</v>
      </c>
    </row>
    <row r="55" spans="1:12" s="38" customFormat="1">
      <c r="A55" s="48">
        <v>23</v>
      </c>
      <c r="B55" s="49" t="s">
        <v>74</v>
      </c>
      <c r="C55" s="35">
        <v>34</v>
      </c>
      <c r="D55" s="36">
        <v>20.645061999999999</v>
      </c>
      <c r="E55" s="35">
        <v>8</v>
      </c>
      <c r="F55" s="36">
        <v>0.87353102539062499</v>
      </c>
      <c r="G55" s="35">
        <v>38</v>
      </c>
      <c r="H55" s="36">
        <v>26.749357190000001</v>
      </c>
      <c r="I55" s="36">
        <f t="shared" si="5"/>
        <v>48.267950215390627</v>
      </c>
      <c r="J55" s="124">
        <f>VLOOKUP(B55,'[1]Thang 8 2022'!$B$33:$I$126,8,FALSE)</f>
        <v>86.692254320000004</v>
      </c>
      <c r="K55" s="101">
        <f t="shared" si="6"/>
        <v>55.677350409210845</v>
      </c>
      <c r="L55" s="38">
        <f t="shared" si="7"/>
        <v>0.26599414177300074</v>
      </c>
    </row>
    <row r="56" spans="1:12" s="38" customFormat="1">
      <c r="A56" s="48">
        <v>24</v>
      </c>
      <c r="B56" s="49" t="s">
        <v>83</v>
      </c>
      <c r="C56" s="35">
        <v>11</v>
      </c>
      <c r="D56" s="36">
        <v>7.1857309999999996</v>
      </c>
      <c r="E56" s="35">
        <v>4</v>
      </c>
      <c r="F56" s="36">
        <v>20.69351153125</v>
      </c>
      <c r="G56" s="35">
        <v>22</v>
      </c>
      <c r="H56" s="36">
        <v>6.2808260899999997</v>
      </c>
      <c r="I56" s="36">
        <f t="shared" si="5"/>
        <v>34.160068621249998</v>
      </c>
      <c r="J56" s="124">
        <f>VLOOKUP(B56,'[1]Thang 8 2022'!$B$33:$I$126,8,FALSE)</f>
        <v>45.775831050000001</v>
      </c>
      <c r="K56" s="101">
        <f t="shared" si="6"/>
        <v>74.624682583998649</v>
      </c>
      <c r="L56" s="38">
        <f t="shared" si="7"/>
        <v>0.18824868458820404</v>
      </c>
    </row>
    <row r="57" spans="1:12" s="38" customFormat="1">
      <c r="A57" s="48">
        <v>25</v>
      </c>
      <c r="B57" s="49" t="s">
        <v>124</v>
      </c>
      <c r="C57" s="35">
        <v>0</v>
      </c>
      <c r="D57" s="36">
        <v>0</v>
      </c>
      <c r="E57" s="35">
        <v>0</v>
      </c>
      <c r="F57" s="36">
        <v>0</v>
      </c>
      <c r="G57" s="35">
        <v>1</v>
      </c>
      <c r="H57" s="36">
        <v>27.941177</v>
      </c>
      <c r="I57" s="36">
        <f t="shared" si="5"/>
        <v>27.941177</v>
      </c>
      <c r="J57" s="124"/>
      <c r="K57" s="101">
        <v>0</v>
      </c>
      <c r="L57" s="38">
        <f t="shared" si="7"/>
        <v>0.1539777297995284</v>
      </c>
    </row>
    <row r="58" spans="1:12" s="38" customFormat="1">
      <c r="A58" s="48">
        <v>26</v>
      </c>
      <c r="B58" s="49" t="s">
        <v>71</v>
      </c>
      <c r="C58" s="35">
        <v>28</v>
      </c>
      <c r="D58" s="36">
        <v>3.210569</v>
      </c>
      <c r="E58" s="35">
        <v>9</v>
      </c>
      <c r="F58" s="36">
        <v>9.5497277500000006</v>
      </c>
      <c r="G58" s="35">
        <v>46</v>
      </c>
      <c r="H58" s="36">
        <v>7.6164161900000007</v>
      </c>
      <c r="I58" s="36">
        <f t="shared" si="5"/>
        <v>20.376712940000001</v>
      </c>
      <c r="J58" s="124">
        <f>VLOOKUP(B58,'[1]Thang 8 2022'!$B$33:$I$126,8,FALSE)</f>
        <v>147.36696816</v>
      </c>
      <c r="K58" s="101">
        <f>I58/J58*100</f>
        <v>13.827191530381825</v>
      </c>
      <c r="L58" s="38">
        <f t="shared" si="7"/>
        <v>0.1122916188991564</v>
      </c>
    </row>
    <row r="59" spans="1:12" s="38" customFormat="1">
      <c r="A59" s="48">
        <v>27</v>
      </c>
      <c r="B59" s="188" t="s">
        <v>89</v>
      </c>
      <c r="C59" s="35">
        <v>12</v>
      </c>
      <c r="D59" s="36">
        <v>12.491294</v>
      </c>
      <c r="E59" s="35">
        <v>5</v>
      </c>
      <c r="F59" s="36">
        <v>6.700806</v>
      </c>
      <c r="G59" s="35">
        <v>5</v>
      </c>
      <c r="H59" s="36">
        <v>1.0194719999999999</v>
      </c>
      <c r="I59" s="36">
        <f t="shared" si="5"/>
        <v>20.211572</v>
      </c>
      <c r="J59" s="124">
        <f>VLOOKUP(B59,'[1]Thang 8 2022'!$B$33:$I$126,8,FALSE)</f>
        <v>9.0896499100000003</v>
      </c>
      <c r="K59" s="101">
        <f>I59/J59*100</f>
        <v>222.35809079692049</v>
      </c>
      <c r="L59" s="38">
        <f t="shared" si="7"/>
        <v>0.11138156321187595</v>
      </c>
    </row>
    <row r="60" spans="1:12" s="38" customFormat="1">
      <c r="A60" s="48">
        <v>28</v>
      </c>
      <c r="B60" s="51" t="s">
        <v>87</v>
      </c>
      <c r="C60" s="35">
        <v>3</v>
      </c>
      <c r="D60" s="36">
        <v>15</v>
      </c>
      <c r="E60" s="35">
        <v>0</v>
      </c>
      <c r="F60" s="36">
        <v>0</v>
      </c>
      <c r="G60" s="35">
        <v>0</v>
      </c>
      <c r="H60" s="36">
        <v>0</v>
      </c>
      <c r="I60" s="36">
        <f t="shared" si="5"/>
        <v>15</v>
      </c>
      <c r="J60" s="124">
        <f>VLOOKUP(B60,'[1]Thang 8 2022'!$B$33:$I$126,8,FALSE)</f>
        <v>10.26524</v>
      </c>
      <c r="K60" s="101">
        <f>I60/J60*100</f>
        <v>146.12420167477816</v>
      </c>
      <c r="L60" s="38">
        <f t="shared" si="7"/>
        <v>8.2661727062998319E-2</v>
      </c>
    </row>
    <row r="61" spans="1:12" s="38" customFormat="1">
      <c r="A61" s="48">
        <v>29</v>
      </c>
      <c r="B61" s="51" t="s">
        <v>95</v>
      </c>
      <c r="C61" s="35">
        <v>20</v>
      </c>
      <c r="D61" s="36">
        <v>5.8864218700000004</v>
      </c>
      <c r="E61" s="35">
        <v>0</v>
      </c>
      <c r="F61" s="36">
        <v>0</v>
      </c>
      <c r="G61" s="35">
        <v>54</v>
      </c>
      <c r="H61" s="36">
        <v>6.4724111200000003</v>
      </c>
      <c r="I61" s="36">
        <f t="shared" si="5"/>
        <v>12.35883299</v>
      </c>
      <c r="J61" s="124">
        <f>VLOOKUP(B61,'[1]Thang 8 2022'!$B$33:$I$126,8,FALSE)</f>
        <v>3.3703737900000008</v>
      </c>
      <c r="K61" s="101">
        <f>I61/J61*100</f>
        <v>366.6902771042495</v>
      </c>
      <c r="L61" s="38">
        <f t="shared" si="7"/>
        <v>6.8106831962437289E-2</v>
      </c>
    </row>
    <row r="62" spans="1:12" s="38" customFormat="1">
      <c r="A62" s="48">
        <v>30</v>
      </c>
      <c r="B62" s="51" t="s">
        <v>99</v>
      </c>
      <c r="C62" s="35">
        <v>0</v>
      </c>
      <c r="D62" s="36">
        <v>0</v>
      </c>
      <c r="E62" s="35">
        <v>0</v>
      </c>
      <c r="F62" s="36">
        <v>0</v>
      </c>
      <c r="G62" s="35">
        <v>46</v>
      </c>
      <c r="H62" s="36">
        <v>12.051012980000003</v>
      </c>
      <c r="I62" s="36">
        <f t="shared" si="5"/>
        <v>12.051012980000003</v>
      </c>
      <c r="J62" s="124">
        <f>VLOOKUP(B62,'[1]Thang 8 2022'!$B$33:$I$126,8,FALSE)</f>
        <v>7.93892226</v>
      </c>
      <c r="K62" s="101">
        <f>I62/J62*100</f>
        <v>151.79658630389463</v>
      </c>
      <c r="L62" s="38">
        <f t="shared" si="7"/>
        <v>6.6410503052360681E-2</v>
      </c>
    </row>
    <row r="63" spans="1:12" s="38" customFormat="1">
      <c r="A63" s="48">
        <v>31</v>
      </c>
      <c r="B63" s="51" t="s">
        <v>92</v>
      </c>
      <c r="C63" s="35">
        <v>1</v>
      </c>
      <c r="D63" s="36">
        <v>12</v>
      </c>
      <c r="E63" s="35">
        <v>0</v>
      </c>
      <c r="F63" s="36">
        <v>0</v>
      </c>
      <c r="G63" s="35">
        <v>0</v>
      </c>
      <c r="H63" s="36">
        <v>0</v>
      </c>
      <c r="I63" s="36">
        <f t="shared" si="5"/>
        <v>12</v>
      </c>
      <c r="J63" s="124"/>
      <c r="K63" s="101"/>
      <c r="L63" s="38">
        <f t="shared" si="7"/>
        <v>6.6129381650398653E-2</v>
      </c>
    </row>
    <row r="64" spans="1:12" s="38" customFormat="1">
      <c r="A64" s="48">
        <v>32</v>
      </c>
      <c r="B64" s="51" t="s">
        <v>269</v>
      </c>
      <c r="C64" s="35">
        <v>0</v>
      </c>
      <c r="D64" s="36">
        <v>0</v>
      </c>
      <c r="E64" s="35">
        <v>0</v>
      </c>
      <c r="F64" s="36">
        <v>0</v>
      </c>
      <c r="G64" s="35">
        <v>1</v>
      </c>
      <c r="H64" s="36">
        <v>10.101756460000001</v>
      </c>
      <c r="I64" s="36">
        <f t="shared" si="5"/>
        <v>10.101756460000001</v>
      </c>
      <c r="J64" s="124"/>
      <c r="K64" s="101">
        <v>0</v>
      </c>
      <c r="L64" s="38">
        <f t="shared" si="7"/>
        <v>5.5668575690226679E-2</v>
      </c>
    </row>
    <row r="65" spans="1:12" s="38" customFormat="1">
      <c r="A65" s="48">
        <v>33</v>
      </c>
      <c r="B65" s="51" t="s">
        <v>98</v>
      </c>
      <c r="C65" s="35">
        <v>2</v>
      </c>
      <c r="D65" s="36">
        <v>0.42305999999999999</v>
      </c>
      <c r="E65" s="35">
        <v>0</v>
      </c>
      <c r="F65" s="36">
        <v>0</v>
      </c>
      <c r="G65" s="35">
        <v>8</v>
      </c>
      <c r="H65" s="36">
        <v>8.0245365</v>
      </c>
      <c r="I65" s="36">
        <f t="shared" ref="I65:I96" si="8">D65+F65+H65</f>
        <v>8.4475964999999995</v>
      </c>
      <c r="J65" s="124">
        <f>VLOOKUP(B65,'[1]Thang 8 2022'!$B$33:$I$126,8,FALSE)</f>
        <v>17.936800000000002</v>
      </c>
      <c r="K65" s="101">
        <f>I65/J65*100</f>
        <v>47.096452544489537</v>
      </c>
      <c r="L65" s="38">
        <f t="shared" si="7"/>
        <v>4.6552861081422654E-2</v>
      </c>
    </row>
    <row r="66" spans="1:12" s="38" customFormat="1">
      <c r="A66" s="48">
        <v>34</v>
      </c>
      <c r="B66" s="51" t="s">
        <v>90</v>
      </c>
      <c r="C66" s="35">
        <v>0</v>
      </c>
      <c r="D66" s="36">
        <v>0</v>
      </c>
      <c r="E66" s="35">
        <v>0</v>
      </c>
      <c r="F66" s="36">
        <v>0</v>
      </c>
      <c r="G66" s="35">
        <v>6</v>
      </c>
      <c r="H66" s="36">
        <v>7.6869110000000003</v>
      </c>
      <c r="I66" s="36">
        <f t="shared" si="8"/>
        <v>7.6869110000000003</v>
      </c>
      <c r="J66" s="124">
        <f>VLOOKUP(B66,'[1]Thang 8 2022'!$B$33:$I$126,8,FALSE)</f>
        <v>0.43258208000000004</v>
      </c>
      <c r="K66" s="101">
        <v>0</v>
      </c>
      <c r="L66" s="38">
        <f t="shared" si="7"/>
        <v>4.2360889269303967E-2</v>
      </c>
    </row>
    <row r="67" spans="1:12" s="38" customFormat="1">
      <c r="A67" s="48">
        <v>35</v>
      </c>
      <c r="B67" s="51" t="s">
        <v>115</v>
      </c>
      <c r="C67" s="35">
        <v>11</v>
      </c>
      <c r="D67" s="36">
        <v>0.97396086000000004</v>
      </c>
      <c r="E67" s="35">
        <v>4</v>
      </c>
      <c r="F67" s="36">
        <v>3.8684240000000001</v>
      </c>
      <c r="G67" s="35">
        <v>7</v>
      </c>
      <c r="H67" s="36">
        <v>0.6759824499999999</v>
      </c>
      <c r="I67" s="36">
        <f t="shared" si="8"/>
        <v>5.5183673100000004</v>
      </c>
      <c r="J67" s="124">
        <f>VLOOKUP(B67,'[1]Thang 8 2022'!$B$33:$I$126,8,FALSE)</f>
        <v>12.98049889</v>
      </c>
      <c r="K67" s="101">
        <f>I67/J67*100</f>
        <v>42.512752065725884</v>
      </c>
      <c r="L67" s="38">
        <f t="shared" si="7"/>
        <v>3.0410518160839482E-2</v>
      </c>
    </row>
    <row r="68" spans="1:12" s="38" customFormat="1">
      <c r="A68" s="48">
        <v>36</v>
      </c>
      <c r="B68" s="51" t="s">
        <v>216</v>
      </c>
      <c r="C68" s="35">
        <v>1</v>
      </c>
      <c r="D68" s="36">
        <v>5</v>
      </c>
      <c r="E68" s="35">
        <v>0</v>
      </c>
      <c r="F68" s="36">
        <v>0</v>
      </c>
      <c r="G68" s="35">
        <v>0</v>
      </c>
      <c r="H68" s="36">
        <v>0</v>
      </c>
      <c r="I68" s="36">
        <f t="shared" si="8"/>
        <v>5</v>
      </c>
      <c r="J68" s="124"/>
      <c r="K68" s="101">
        <v>0</v>
      </c>
      <c r="L68" s="38">
        <f t="shared" si="7"/>
        <v>2.755390902099944E-2</v>
      </c>
    </row>
    <row r="69" spans="1:12" s="38" customFormat="1">
      <c r="A69" s="48">
        <v>37</v>
      </c>
      <c r="B69" s="51" t="s">
        <v>93</v>
      </c>
      <c r="C69" s="35">
        <v>4</v>
      </c>
      <c r="D69" s="36">
        <v>0.19489999999999999</v>
      </c>
      <c r="E69" s="35">
        <v>0</v>
      </c>
      <c r="F69" s="36">
        <v>0</v>
      </c>
      <c r="G69" s="35">
        <v>21</v>
      </c>
      <c r="H69" s="36">
        <v>4.6317269999999997</v>
      </c>
      <c r="I69" s="36">
        <f t="shared" si="8"/>
        <v>4.8266269999999993</v>
      </c>
      <c r="J69" s="124">
        <f>VLOOKUP(B69,'[1]Thang 8 2022'!$B$33:$I$126,8,FALSE)</f>
        <v>0.73757893000000008</v>
      </c>
      <c r="K69" s="101">
        <f>I69/J69*100</f>
        <v>654.38786327586649</v>
      </c>
      <c r="L69" s="38">
        <f t="shared" si="7"/>
        <v>2.659848824725989E-2</v>
      </c>
    </row>
    <row r="70" spans="1:12" s="38" customFormat="1">
      <c r="A70" s="48">
        <v>38</v>
      </c>
      <c r="B70" s="51" t="s">
        <v>94</v>
      </c>
      <c r="C70" s="35">
        <v>6</v>
      </c>
      <c r="D70" s="36">
        <v>1.95928681</v>
      </c>
      <c r="E70" s="35">
        <v>0</v>
      </c>
      <c r="F70" s="36">
        <v>0</v>
      </c>
      <c r="G70" s="35">
        <v>33</v>
      </c>
      <c r="H70" s="36">
        <v>2.4563692599999998</v>
      </c>
      <c r="I70" s="36">
        <f t="shared" si="8"/>
        <v>4.4156560699999998</v>
      </c>
      <c r="J70" s="124">
        <f>VLOOKUP(B70,'[1]Thang 8 2022'!$B$33:$I$126,8,FALSE)</f>
        <v>12.863940840000001</v>
      </c>
      <c r="K70" s="101">
        <f>I70/J70*100</f>
        <v>34.325842484207193</v>
      </c>
      <c r="L70" s="38">
        <f t="shared" si="7"/>
        <v>2.4333717124160784E-2</v>
      </c>
    </row>
    <row r="71" spans="1:12" s="38" customFormat="1">
      <c r="A71" s="48">
        <v>39</v>
      </c>
      <c r="B71" s="51" t="s">
        <v>209</v>
      </c>
      <c r="C71" s="35">
        <v>1</v>
      </c>
      <c r="D71" s="36">
        <v>3.5</v>
      </c>
      <c r="E71" s="35">
        <v>1</v>
      </c>
      <c r="F71" s="36">
        <v>0.89600000000000002</v>
      </c>
      <c r="G71" s="35">
        <v>0</v>
      </c>
      <c r="H71" s="36">
        <v>0</v>
      </c>
      <c r="I71" s="36">
        <f t="shared" si="8"/>
        <v>4.3959999999999999</v>
      </c>
      <c r="J71" s="124">
        <f>VLOOKUP(B71,'[1]Thang 8 2022'!$B$33:$I$126,8,FALSE)</f>
        <v>53.55</v>
      </c>
      <c r="K71" s="101">
        <f>I71/J71*100</f>
        <v>8.2091503267973867</v>
      </c>
      <c r="L71" s="38">
        <f t="shared" si="7"/>
        <v>2.4225396811262706E-2</v>
      </c>
    </row>
    <row r="72" spans="1:12" s="38" customFormat="1">
      <c r="A72" s="48">
        <v>40</v>
      </c>
      <c r="B72" s="51" t="s">
        <v>227</v>
      </c>
      <c r="C72" s="35">
        <v>0</v>
      </c>
      <c r="D72" s="36">
        <v>0</v>
      </c>
      <c r="E72" s="35">
        <v>1</v>
      </c>
      <c r="F72" s="36">
        <v>4</v>
      </c>
      <c r="G72" s="35">
        <v>2</v>
      </c>
      <c r="H72" s="36">
        <v>0.15023626999999998</v>
      </c>
      <c r="I72" s="36">
        <f t="shared" si="8"/>
        <v>4.1502362699999997</v>
      </c>
      <c r="J72" s="124">
        <f>VLOOKUP(B72,'[1]Thang 8 2022'!$B$33:$I$126,8,FALSE)</f>
        <v>4.3279999999999999E-2</v>
      </c>
      <c r="K72" s="101">
        <v>0</v>
      </c>
      <c r="L72" s="38">
        <f t="shared" si="7"/>
        <v>2.2871046519846411E-2</v>
      </c>
    </row>
    <row r="73" spans="1:12" s="38" customFormat="1">
      <c r="A73" s="48">
        <v>41</v>
      </c>
      <c r="B73" s="51" t="s">
        <v>230</v>
      </c>
      <c r="C73" s="35">
        <v>1</v>
      </c>
      <c r="D73" s="36">
        <v>3.5</v>
      </c>
      <c r="E73" s="35">
        <v>0</v>
      </c>
      <c r="F73" s="36">
        <v>0</v>
      </c>
      <c r="G73" s="35">
        <v>0</v>
      </c>
      <c r="H73" s="36">
        <v>0</v>
      </c>
      <c r="I73" s="36">
        <f t="shared" si="8"/>
        <v>3.5</v>
      </c>
      <c r="J73" s="124">
        <f>VLOOKUP(B73,'[1]Thang 8 2022'!$B$33:$I$126,8,FALSE)</f>
        <v>3.8219411874999998</v>
      </c>
      <c r="K73" s="101">
        <v>2</v>
      </c>
      <c r="L73" s="38">
        <f t="shared" si="7"/>
        <v>1.9287736314699606E-2</v>
      </c>
    </row>
    <row r="74" spans="1:12" s="38" customFormat="1">
      <c r="A74" s="48">
        <v>42</v>
      </c>
      <c r="B74" s="51" t="s">
        <v>85</v>
      </c>
      <c r="C74" s="35">
        <v>1</v>
      </c>
      <c r="D74" s="36">
        <v>0.2</v>
      </c>
      <c r="E74" s="35">
        <v>1</v>
      </c>
      <c r="F74" s="36">
        <v>0.74360899999999996</v>
      </c>
      <c r="G74" s="35">
        <v>3</v>
      </c>
      <c r="H74" s="36">
        <v>1.4608350000000001</v>
      </c>
      <c r="I74" s="36">
        <f t="shared" si="8"/>
        <v>2.4044439999999998</v>
      </c>
      <c r="J74" s="124">
        <f>VLOOKUP(B74,'[1]Thang 8 2022'!$B$33:$I$126,8,FALSE)</f>
        <v>6.3802204700000003</v>
      </c>
      <c r="K74" s="101">
        <f>I74/J74*100</f>
        <v>37.685907741053335</v>
      </c>
      <c r="L74" s="38">
        <f t="shared" si="7"/>
        <v>1.3250366244417595E-2</v>
      </c>
    </row>
    <row r="75" spans="1:12" s="38" customFormat="1">
      <c r="A75" s="48">
        <v>43</v>
      </c>
      <c r="B75" s="51" t="s">
        <v>132</v>
      </c>
      <c r="C75" s="35">
        <v>2</v>
      </c>
      <c r="D75" s="36">
        <v>0.02</v>
      </c>
      <c r="E75" s="35">
        <v>0</v>
      </c>
      <c r="F75" s="36">
        <v>0</v>
      </c>
      <c r="G75" s="35">
        <v>9</v>
      </c>
      <c r="H75" s="36">
        <v>2.3087589999999998</v>
      </c>
      <c r="I75" s="36">
        <f t="shared" si="8"/>
        <v>2.3287589999999998</v>
      </c>
      <c r="J75" s="124">
        <f>VLOOKUP(B75,'[1]Thang 8 2022'!$B$33:$I$126,8,FALSE)</f>
        <v>0.18698399999999998</v>
      </c>
      <c r="K75" s="101">
        <f>I75/J75*100</f>
        <v>1245.4322294955718</v>
      </c>
      <c r="L75" s="38">
        <f t="shared" si="7"/>
        <v>1.2833282723566725E-2</v>
      </c>
    </row>
    <row r="76" spans="1:12" s="38" customFormat="1">
      <c r="A76" s="48">
        <v>44</v>
      </c>
      <c r="B76" s="51" t="s">
        <v>113</v>
      </c>
      <c r="C76" s="35">
        <v>2</v>
      </c>
      <c r="D76" s="36">
        <v>2.15</v>
      </c>
      <c r="E76" s="35">
        <v>0</v>
      </c>
      <c r="F76" s="36">
        <v>0</v>
      </c>
      <c r="G76" s="35">
        <v>1</v>
      </c>
      <c r="H76" s="36">
        <v>3.7661629999999995E-2</v>
      </c>
      <c r="I76" s="36">
        <f t="shared" si="8"/>
        <v>2.18766163</v>
      </c>
      <c r="J76" s="124">
        <f>VLOOKUP(B76,'[1]Thang 8 2022'!$B$33:$I$126,8,FALSE)</f>
        <v>1.04056989</v>
      </c>
      <c r="K76" s="101">
        <v>1</v>
      </c>
      <c r="L76" s="38">
        <f t="shared" si="7"/>
        <v>1.2055725904350268E-2</v>
      </c>
    </row>
    <row r="77" spans="1:12" s="38" customFormat="1">
      <c r="A77" s="48">
        <v>45</v>
      </c>
      <c r="B77" s="51" t="s">
        <v>80</v>
      </c>
      <c r="C77" s="35">
        <v>0</v>
      </c>
      <c r="D77" s="36">
        <v>0</v>
      </c>
      <c r="E77" s="35">
        <v>0</v>
      </c>
      <c r="F77" s="36">
        <v>0</v>
      </c>
      <c r="G77" s="35">
        <v>1</v>
      </c>
      <c r="H77" s="36">
        <v>2.0611000000000002</v>
      </c>
      <c r="I77" s="36">
        <f t="shared" si="8"/>
        <v>2.0611000000000002</v>
      </c>
      <c r="J77" s="124"/>
      <c r="K77" s="101">
        <v>0</v>
      </c>
      <c r="L77" s="38">
        <f t="shared" si="7"/>
        <v>1.135827237663639E-2</v>
      </c>
    </row>
    <row r="78" spans="1:12" s="38" customFormat="1">
      <c r="A78" s="48">
        <v>46</v>
      </c>
      <c r="B78" s="51" t="s">
        <v>108</v>
      </c>
      <c r="C78" s="35">
        <v>3</v>
      </c>
      <c r="D78" s="36">
        <v>0.18</v>
      </c>
      <c r="E78" s="35">
        <v>2</v>
      </c>
      <c r="F78" s="36">
        <v>1.4347669999999999</v>
      </c>
      <c r="G78" s="35">
        <v>2</v>
      </c>
      <c r="H78" s="36">
        <v>0.28647859999999997</v>
      </c>
      <c r="I78" s="36">
        <f t="shared" si="8"/>
        <v>1.9012455999999998</v>
      </c>
      <c r="J78" s="124">
        <f>VLOOKUP(B78,'[1]Thang 8 2022'!$B$33:$I$126,8,FALSE)</f>
        <v>0.91934804000000003</v>
      </c>
      <c r="K78" s="101">
        <f>I78/J78*100</f>
        <v>206.80368231382749</v>
      </c>
      <c r="L78" s="38">
        <f t="shared" si="7"/>
        <v>1.0477349657795097E-2</v>
      </c>
    </row>
    <row r="79" spans="1:12" s="38" customFormat="1">
      <c r="A79" s="48">
        <v>47</v>
      </c>
      <c r="B79" s="51" t="s">
        <v>118</v>
      </c>
      <c r="C79" s="35">
        <v>2</v>
      </c>
      <c r="D79" s="36">
        <v>0.14000000000000001</v>
      </c>
      <c r="E79" s="35">
        <v>0</v>
      </c>
      <c r="F79" s="36">
        <v>0</v>
      </c>
      <c r="G79" s="35">
        <v>9</v>
      </c>
      <c r="H79" s="36">
        <v>1.4885705600000001</v>
      </c>
      <c r="I79" s="36">
        <f t="shared" si="8"/>
        <v>1.62857056</v>
      </c>
      <c r="J79" s="124">
        <f>VLOOKUP(B79,'[1]Thang 8 2022'!$B$33:$I$126,8,FALSE)</f>
        <v>0.56700000000000006</v>
      </c>
      <c r="K79" s="101">
        <f>I79/J79*100</f>
        <v>287.22584832451497</v>
      </c>
      <c r="L79" s="38">
        <f t="shared" si="7"/>
        <v>8.9746970089036211E-3</v>
      </c>
    </row>
    <row r="80" spans="1:12" s="38" customFormat="1">
      <c r="A80" s="48">
        <v>48</v>
      </c>
      <c r="B80" s="51" t="s">
        <v>212</v>
      </c>
      <c r="C80" s="35">
        <v>2</v>
      </c>
      <c r="D80" s="36">
        <v>7.7399999999999997E-2</v>
      </c>
      <c r="E80" s="35">
        <v>2</v>
      </c>
      <c r="F80" s="36">
        <v>0.67398000000000002</v>
      </c>
      <c r="G80" s="35">
        <v>4</v>
      </c>
      <c r="H80" s="36">
        <v>0.68796557000000003</v>
      </c>
      <c r="I80" s="36">
        <f t="shared" si="8"/>
        <v>1.43934557</v>
      </c>
      <c r="J80" s="124">
        <f>VLOOKUP(B80,'[1]Thang 8 2022'!$B$33:$I$126,8,FALSE)</f>
        <v>0.30788659000000007</v>
      </c>
      <c r="K80" s="101">
        <f>I80/J80*100</f>
        <v>467.49212753955919</v>
      </c>
      <c r="L80" s="38">
        <f t="shared" si="7"/>
        <v>7.9319193771117159E-3</v>
      </c>
    </row>
    <row r="81" spans="1:15" s="38" customFormat="1">
      <c r="A81" s="48">
        <v>49</v>
      </c>
      <c r="B81" s="51" t="s">
        <v>112</v>
      </c>
      <c r="C81" s="35">
        <v>2</v>
      </c>
      <c r="D81" s="36">
        <v>0.13220000000000001</v>
      </c>
      <c r="E81" s="35">
        <v>1</v>
      </c>
      <c r="F81" s="36">
        <v>-4.02E-2</v>
      </c>
      <c r="G81" s="35">
        <v>4</v>
      </c>
      <c r="H81" s="36">
        <v>1.1893309999999999</v>
      </c>
      <c r="I81" s="36">
        <f t="shared" si="8"/>
        <v>1.281331</v>
      </c>
      <c r="J81" s="124">
        <f>VLOOKUP(B81,'[1]Thang 8 2022'!$B$33:$I$126,8,FALSE)</f>
        <v>1.4233311200000001</v>
      </c>
      <c r="K81" s="101">
        <f>I81/J81*100</f>
        <v>90.023395258862877</v>
      </c>
      <c r="L81" s="38">
        <f t="shared" si="7"/>
        <v>7.061135559957246E-3</v>
      </c>
    </row>
    <row r="82" spans="1:15" s="38" customFormat="1">
      <c r="A82" s="48">
        <v>50</v>
      </c>
      <c r="B82" s="51" t="s">
        <v>106</v>
      </c>
      <c r="C82" s="35">
        <v>1</v>
      </c>
      <c r="D82" s="36">
        <v>0.02</v>
      </c>
      <c r="E82" s="35">
        <v>0</v>
      </c>
      <c r="F82" s="36">
        <v>0</v>
      </c>
      <c r="G82" s="35">
        <v>2</v>
      </c>
      <c r="H82" s="36">
        <v>1.1670499999999999</v>
      </c>
      <c r="I82" s="36">
        <f t="shared" si="8"/>
        <v>1.1870499999999999</v>
      </c>
      <c r="J82" s="124">
        <f>VLOOKUP(B82,'[1]Thang 8 2022'!$B$33:$I$126,8,FALSE)</f>
        <v>0.69575500000000001</v>
      </c>
      <c r="K82" s="101">
        <v>0</v>
      </c>
      <c r="L82" s="38">
        <f t="shared" si="7"/>
        <v>6.5415735406754759E-3</v>
      </c>
    </row>
    <row r="83" spans="1:15" s="38" customFormat="1">
      <c r="A83" s="48">
        <v>51</v>
      </c>
      <c r="B83" s="51" t="s">
        <v>86</v>
      </c>
      <c r="C83" s="35">
        <v>0</v>
      </c>
      <c r="D83" s="36">
        <v>0</v>
      </c>
      <c r="E83" s="35">
        <v>0</v>
      </c>
      <c r="F83" s="36">
        <v>0</v>
      </c>
      <c r="G83" s="35">
        <v>1</v>
      </c>
      <c r="H83" s="36">
        <v>1.0998779999999999</v>
      </c>
      <c r="I83" s="36">
        <f t="shared" si="8"/>
        <v>1.0998779999999999</v>
      </c>
      <c r="J83" s="124">
        <f>VLOOKUP(B83,'[1]Thang 8 2022'!$B$33:$I$126,8,FALSE)</f>
        <v>1.411</v>
      </c>
      <c r="K83" s="101">
        <f>I83/J83*100</f>
        <v>77.950248051027643</v>
      </c>
      <c r="L83" s="38">
        <f t="shared" si="7"/>
        <v>6.0611876692397643E-3</v>
      </c>
    </row>
    <row r="84" spans="1:15" s="38" customFormat="1">
      <c r="A84" s="48">
        <v>52</v>
      </c>
      <c r="B84" s="51" t="s">
        <v>105</v>
      </c>
      <c r="C84" s="35">
        <v>8</v>
      </c>
      <c r="D84" s="36">
        <v>0.50245074999999995</v>
      </c>
      <c r="E84" s="35">
        <v>1</v>
      </c>
      <c r="F84" s="36">
        <v>1.702E-3</v>
      </c>
      <c r="G84" s="35">
        <v>6</v>
      </c>
      <c r="H84" s="36">
        <v>0.26688692000000003</v>
      </c>
      <c r="I84" s="36">
        <f t="shared" si="8"/>
        <v>0.77103966999999995</v>
      </c>
      <c r="J84" s="124">
        <f>VLOOKUP(B84,'[1]Thang 8 2022'!$B$33:$I$126,8,FALSE)</f>
        <v>1.2360348000000001</v>
      </c>
      <c r="K84" s="101">
        <f>I84/J84*100</f>
        <v>62.380093990881157</v>
      </c>
      <c r="L84" s="38">
        <f t="shared" si="7"/>
        <v>4.2490313837522855E-3</v>
      </c>
    </row>
    <row r="85" spans="1:15" s="38" customFormat="1">
      <c r="A85" s="48">
        <v>53</v>
      </c>
      <c r="B85" s="156" t="s">
        <v>91</v>
      </c>
      <c r="C85" s="35">
        <v>6</v>
      </c>
      <c r="D85" s="36">
        <v>0.72619999999999996</v>
      </c>
      <c r="E85" s="35">
        <v>0</v>
      </c>
      <c r="F85" s="36">
        <v>0</v>
      </c>
      <c r="G85" s="35">
        <v>1</v>
      </c>
      <c r="H85" s="36">
        <v>2.1100000000000001E-2</v>
      </c>
      <c r="I85" s="36">
        <f t="shared" si="8"/>
        <v>0.74729999999999996</v>
      </c>
      <c r="J85" s="124">
        <f>VLOOKUP(B85,'[1]Thang 8 2022'!$B$33:$I$126,8,FALSE)</f>
        <v>0.65508551000000004</v>
      </c>
      <c r="K85" s="101">
        <v>0</v>
      </c>
      <c r="L85" s="38">
        <f t="shared" si="7"/>
        <v>4.1182072422785761E-3</v>
      </c>
    </row>
    <row r="86" spans="1:15" s="38" customFormat="1">
      <c r="A86" s="48">
        <v>54</v>
      </c>
      <c r="B86" s="51" t="s">
        <v>125</v>
      </c>
      <c r="C86" s="35">
        <v>1</v>
      </c>
      <c r="D86" s="36">
        <v>3.0000000000000001E-3</v>
      </c>
      <c r="E86" s="35">
        <v>0</v>
      </c>
      <c r="F86" s="36">
        <v>0</v>
      </c>
      <c r="G86" s="35">
        <v>3</v>
      </c>
      <c r="H86" s="36">
        <v>0.72619999999999996</v>
      </c>
      <c r="I86" s="36">
        <f t="shared" si="8"/>
        <v>0.72919999999999996</v>
      </c>
      <c r="J86" s="124">
        <f>VLOOKUP(B86,'[1]Thang 8 2022'!$B$33:$I$126,8,FALSE)</f>
        <v>2.4030150390624998E-2</v>
      </c>
      <c r="K86" s="101">
        <f>I86/J86*100</f>
        <v>3034.521166727639</v>
      </c>
      <c r="L86" s="38">
        <f t="shared" si="7"/>
        <v>4.0184620916225581E-3</v>
      </c>
    </row>
    <row r="87" spans="1:15" s="38" customFormat="1">
      <c r="A87" s="48">
        <v>55</v>
      </c>
      <c r="B87" s="51" t="s">
        <v>96</v>
      </c>
      <c r="C87" s="35">
        <v>0</v>
      </c>
      <c r="D87" s="36">
        <v>0</v>
      </c>
      <c r="E87" s="35">
        <v>3</v>
      </c>
      <c r="F87" s="36">
        <v>0.48968021875000001</v>
      </c>
      <c r="G87" s="35">
        <v>6</v>
      </c>
      <c r="H87" s="36">
        <v>0.49061118999999997</v>
      </c>
      <c r="I87" s="36">
        <f t="shared" si="8"/>
        <v>0.98029140874999998</v>
      </c>
      <c r="J87" s="124">
        <f>VLOOKUP(B87,'[1]Thang 8 2022'!$B$33:$I$126,8,FALSE)</f>
        <v>1.6372624599999999</v>
      </c>
      <c r="K87" s="101">
        <f>I87/J87*100</f>
        <v>59.873809648698597</v>
      </c>
      <c r="L87" s="38">
        <f t="shared" si="7"/>
        <v>5.4021720581529748E-3</v>
      </c>
    </row>
    <row r="88" spans="1:15" s="38" customFormat="1">
      <c r="A88" s="48">
        <v>56</v>
      </c>
      <c r="B88" s="96" t="s">
        <v>141</v>
      </c>
      <c r="C88" s="35">
        <v>0</v>
      </c>
      <c r="D88" s="36">
        <v>0</v>
      </c>
      <c r="E88" s="35">
        <v>0</v>
      </c>
      <c r="F88" s="36">
        <v>0</v>
      </c>
      <c r="G88" s="35">
        <v>1</v>
      </c>
      <c r="H88" s="36">
        <v>0.55457900000000004</v>
      </c>
      <c r="I88" s="36">
        <f t="shared" si="8"/>
        <v>0.55457900000000004</v>
      </c>
      <c r="J88" s="124"/>
      <c r="K88" s="101">
        <v>0</v>
      </c>
      <c r="L88" s="38">
        <f t="shared" si="7"/>
        <v>3.0561638621913701E-3</v>
      </c>
    </row>
    <row r="89" spans="1:15" s="38" customFormat="1">
      <c r="A89" s="48">
        <v>57</v>
      </c>
      <c r="B89" s="51" t="s">
        <v>241</v>
      </c>
      <c r="C89" s="35">
        <v>1</v>
      </c>
      <c r="D89" s="36">
        <v>0.1271186</v>
      </c>
      <c r="E89" s="35">
        <v>0</v>
      </c>
      <c r="F89" s="36">
        <v>0</v>
      </c>
      <c r="G89" s="35">
        <v>1</v>
      </c>
      <c r="H89" s="36">
        <v>0.42399999999999999</v>
      </c>
      <c r="I89" s="36">
        <f t="shared" si="8"/>
        <v>0.55111860000000001</v>
      </c>
      <c r="J89" s="124">
        <f>VLOOKUP(B89,'[1]Thang 8 2022'!$B$33:$I$126,8,FALSE)</f>
        <v>0.09</v>
      </c>
      <c r="K89" s="101">
        <f t="shared" ref="K89:K95" si="9">I89/J89*100</f>
        <v>612.35400000000004</v>
      </c>
      <c r="L89" s="38">
        <f t="shared" si="7"/>
        <v>3.0370943528361164E-3</v>
      </c>
    </row>
    <row r="90" spans="1:15" s="38" customFormat="1">
      <c r="A90" s="48">
        <v>58</v>
      </c>
      <c r="B90" s="51" t="s">
        <v>110</v>
      </c>
      <c r="C90" s="35">
        <v>0</v>
      </c>
      <c r="D90" s="36">
        <v>0</v>
      </c>
      <c r="E90" s="35">
        <v>1</v>
      </c>
      <c r="F90" s="36">
        <v>0.08</v>
      </c>
      <c r="G90" s="35">
        <v>4</v>
      </c>
      <c r="H90" s="36">
        <v>0.46308651999999995</v>
      </c>
      <c r="I90" s="36">
        <f t="shared" si="8"/>
        <v>0.54308651999999991</v>
      </c>
      <c r="J90" s="124">
        <f>VLOOKUP(B90,'[1]Thang 8 2022'!$B$33:$I$126,8,FALSE)</f>
        <v>1.2696520950000001</v>
      </c>
      <c r="K90" s="101">
        <f t="shared" si="9"/>
        <v>42.774435779590462</v>
      </c>
      <c r="L90" s="38">
        <f t="shared" si="7"/>
        <v>2.9928313125222377E-3</v>
      </c>
    </row>
    <row r="91" spans="1:15" s="38" customFormat="1">
      <c r="A91" s="48">
        <v>59</v>
      </c>
      <c r="B91" s="51" t="s">
        <v>119</v>
      </c>
      <c r="C91" s="35">
        <v>1</v>
      </c>
      <c r="D91" s="36">
        <v>4.3E-3</v>
      </c>
      <c r="E91" s="35">
        <v>0</v>
      </c>
      <c r="F91" s="36">
        <v>0</v>
      </c>
      <c r="G91" s="35">
        <v>1</v>
      </c>
      <c r="H91" s="36">
        <v>0.52796334</v>
      </c>
      <c r="I91" s="97">
        <f t="shared" si="8"/>
        <v>0.53226333999999997</v>
      </c>
      <c r="J91" s="124">
        <f>VLOOKUP(B91,'[1]Thang 8 2022'!$B$33:$I$126,8,FALSE)</f>
        <v>1.12608694</v>
      </c>
      <c r="K91" s="101">
        <f t="shared" si="9"/>
        <v>47.266629342135872</v>
      </c>
      <c r="L91" s="38">
        <f t="shared" si="7"/>
        <v>2.9331871291146585E-3</v>
      </c>
    </row>
    <row r="92" spans="1:15" s="38" customFormat="1">
      <c r="A92" s="48">
        <v>60</v>
      </c>
      <c r="B92" s="51" t="s">
        <v>127</v>
      </c>
      <c r="C92" s="35">
        <v>0</v>
      </c>
      <c r="D92" s="36">
        <v>0</v>
      </c>
      <c r="E92" s="35">
        <v>0</v>
      </c>
      <c r="F92" s="36">
        <v>0</v>
      </c>
      <c r="G92" s="35">
        <v>3</v>
      </c>
      <c r="H92" s="36">
        <v>0.48923282000000001</v>
      </c>
      <c r="I92" s="36">
        <f t="shared" si="8"/>
        <v>0.48923282000000001</v>
      </c>
      <c r="J92" s="124">
        <f>VLOOKUP(B92,'[1]Thang 8 2022'!$B$33:$I$126,8,FALSE)</f>
        <v>0.59099761000000006</v>
      </c>
      <c r="K92" s="101">
        <f t="shared" si="9"/>
        <v>82.780845763487946</v>
      </c>
      <c r="L92" s="38">
        <f t="shared" si="7"/>
        <v>2.6960553224733993E-3</v>
      </c>
    </row>
    <row r="93" spans="1:15" s="38" customFormat="1">
      <c r="A93" s="48">
        <v>61</v>
      </c>
      <c r="B93" s="51" t="s">
        <v>247</v>
      </c>
      <c r="C93" s="35">
        <v>1</v>
      </c>
      <c r="D93" s="36">
        <v>0.01</v>
      </c>
      <c r="E93" s="35">
        <v>0</v>
      </c>
      <c r="F93" s="36">
        <v>0</v>
      </c>
      <c r="G93" s="35">
        <v>3</v>
      </c>
      <c r="H93" s="36">
        <v>0.34867700000000001</v>
      </c>
      <c r="I93" s="36">
        <f t="shared" si="8"/>
        <v>0.35867700000000002</v>
      </c>
      <c r="J93" s="124">
        <f>VLOOKUP(B93,'[1]Thang 8 2022'!$B$33:$I$126,8,FALSE)</f>
        <v>8.6999999999999994E-2</v>
      </c>
      <c r="K93" s="101">
        <f t="shared" si="9"/>
        <v>412.27241379310351</v>
      </c>
      <c r="L93" s="38">
        <f t="shared" si="7"/>
        <v>1.9765906851850032E-3</v>
      </c>
    </row>
    <row r="94" spans="1:15" s="38" customFormat="1">
      <c r="A94" s="48">
        <v>62</v>
      </c>
      <c r="B94" s="51" t="s">
        <v>144</v>
      </c>
      <c r="C94" s="35">
        <v>1</v>
      </c>
      <c r="D94" s="36">
        <v>4.2999999999999997E-2</v>
      </c>
      <c r="E94" s="35">
        <v>0</v>
      </c>
      <c r="F94" s="36">
        <v>0</v>
      </c>
      <c r="G94" s="35">
        <v>1</v>
      </c>
      <c r="H94" s="36">
        <v>0.28581107</v>
      </c>
      <c r="I94" s="36">
        <f t="shared" si="8"/>
        <v>0.32881106999999998</v>
      </c>
      <c r="J94" s="124">
        <f>VLOOKUP(B94,'[1]Thang 8 2022'!$B$33:$I$126,8,FALSE)</f>
        <v>0.13477700000000001</v>
      </c>
      <c r="K94" s="101">
        <f t="shared" si="9"/>
        <v>243.96675248744216</v>
      </c>
      <c r="L94" s="38">
        <f t="shared" si="7"/>
        <v>1.8120060615754955E-3</v>
      </c>
    </row>
    <row r="95" spans="1:15" s="38" customFormat="1">
      <c r="A95" s="48">
        <v>63</v>
      </c>
      <c r="B95" s="51" t="s">
        <v>210</v>
      </c>
      <c r="C95" s="35">
        <v>2</v>
      </c>
      <c r="D95" s="36">
        <v>0.31</v>
      </c>
      <c r="E95" s="35">
        <v>0</v>
      </c>
      <c r="F95" s="36">
        <v>0</v>
      </c>
      <c r="G95" s="35">
        <v>0</v>
      </c>
      <c r="H95" s="36">
        <v>0</v>
      </c>
      <c r="I95" s="36">
        <f t="shared" si="8"/>
        <v>0.31</v>
      </c>
      <c r="J95" s="124">
        <f>VLOOKUP(B95,'[1]Thang 8 2022'!$B$33:$I$126,8,FALSE)</f>
        <v>6.5489999999999995</v>
      </c>
      <c r="K95" s="101">
        <f t="shared" si="9"/>
        <v>4.7335471064284631</v>
      </c>
      <c r="L95" s="38">
        <f t="shared" si="7"/>
        <v>1.7083423593019652E-3</v>
      </c>
      <c r="O95" s="210" t="e">
        <f>H87+#REF!</f>
        <v>#REF!</v>
      </c>
    </row>
    <row r="96" spans="1:15" s="38" customFormat="1">
      <c r="A96" s="48">
        <v>64</v>
      </c>
      <c r="B96" s="51" t="s">
        <v>130</v>
      </c>
      <c r="C96" s="35">
        <v>2</v>
      </c>
      <c r="D96" s="36">
        <v>4.6795000000000003E-2</v>
      </c>
      <c r="E96" s="35">
        <v>0</v>
      </c>
      <c r="F96" s="36">
        <v>0</v>
      </c>
      <c r="G96" s="35">
        <v>1</v>
      </c>
      <c r="H96" s="36">
        <v>0.26086999999999999</v>
      </c>
      <c r="I96" s="36">
        <f t="shared" si="8"/>
        <v>0.30766499999999997</v>
      </c>
      <c r="J96" s="124"/>
      <c r="K96" s="101">
        <v>0</v>
      </c>
      <c r="L96" s="38">
        <f t="shared" si="7"/>
        <v>1.6954746837891583E-3</v>
      </c>
    </row>
    <row r="97" spans="1:12" s="38" customFormat="1">
      <c r="A97" s="48">
        <v>65</v>
      </c>
      <c r="B97" s="51" t="s">
        <v>140</v>
      </c>
      <c r="C97" s="35">
        <v>0</v>
      </c>
      <c r="D97" s="36">
        <v>0</v>
      </c>
      <c r="E97" s="35">
        <v>0</v>
      </c>
      <c r="F97" s="36">
        <v>0</v>
      </c>
      <c r="G97" s="35">
        <v>2</v>
      </c>
      <c r="H97" s="36">
        <v>0.30397099999999999</v>
      </c>
      <c r="I97" s="36">
        <f t="shared" ref="I97:I127" si="10">D97+F97+H97</f>
        <v>0.30397099999999999</v>
      </c>
      <c r="J97" s="124">
        <f>VLOOKUP(B97,'[1]Thang 8 2022'!$B$33:$I$126,8,FALSE)</f>
        <v>0.14158499999999999</v>
      </c>
      <c r="K97" s="101">
        <v>0</v>
      </c>
      <c r="L97" s="38">
        <f t="shared" si="7"/>
        <v>1.6751178558044441E-3</v>
      </c>
    </row>
    <row r="98" spans="1:12" s="38" customFormat="1">
      <c r="A98" s="48">
        <v>66</v>
      </c>
      <c r="B98" s="51" t="s">
        <v>223</v>
      </c>
      <c r="C98" s="35">
        <v>0</v>
      </c>
      <c r="D98" s="36">
        <v>0</v>
      </c>
      <c r="E98" s="35">
        <v>0</v>
      </c>
      <c r="F98" s="36">
        <v>0</v>
      </c>
      <c r="G98" s="35">
        <v>1</v>
      </c>
      <c r="H98" s="36">
        <v>0.26433600000000002</v>
      </c>
      <c r="I98" s="36">
        <f t="shared" si="10"/>
        <v>0.26433600000000002</v>
      </c>
      <c r="J98" s="124"/>
      <c r="K98" s="101">
        <v>0</v>
      </c>
      <c r="L98" s="38">
        <f t="shared" ref="L98:L132" si="11">I98/$I$27*100</f>
        <v>1.4566980189949816E-3</v>
      </c>
    </row>
    <row r="99" spans="1:12" s="38" customFormat="1">
      <c r="A99" s="48">
        <v>67</v>
      </c>
      <c r="B99" s="51" t="s">
        <v>229</v>
      </c>
      <c r="C99" s="35">
        <v>0</v>
      </c>
      <c r="D99" s="36">
        <v>0</v>
      </c>
      <c r="E99" s="35">
        <v>0</v>
      </c>
      <c r="F99" s="36">
        <v>0</v>
      </c>
      <c r="G99" s="35">
        <v>2</v>
      </c>
      <c r="H99" s="36">
        <v>0.25366</v>
      </c>
      <c r="I99" s="36">
        <f t="shared" si="10"/>
        <v>0.25366</v>
      </c>
      <c r="J99" s="124">
        <f>VLOOKUP(B99,'[1]Thang 8 2022'!$B$33:$I$126,8,FALSE)</f>
        <v>0.90464500000000003</v>
      </c>
      <c r="K99" s="101">
        <v>0</v>
      </c>
      <c r="L99" s="38">
        <f t="shared" si="11"/>
        <v>1.3978649124533435E-3</v>
      </c>
    </row>
    <row r="100" spans="1:12" s="38" customFormat="1">
      <c r="A100" s="48">
        <v>68</v>
      </c>
      <c r="B100" s="51" t="s">
        <v>104</v>
      </c>
      <c r="C100" s="35">
        <v>0</v>
      </c>
      <c r="D100" s="36">
        <v>0</v>
      </c>
      <c r="E100" s="35">
        <v>0</v>
      </c>
      <c r="F100" s="36">
        <v>0</v>
      </c>
      <c r="G100" s="35">
        <v>1</v>
      </c>
      <c r="H100" s="36">
        <v>0.25151373999999999</v>
      </c>
      <c r="I100" s="36">
        <f t="shared" si="10"/>
        <v>0.25151373999999999</v>
      </c>
      <c r="J100" s="124"/>
      <c r="K100" s="101">
        <v>0</v>
      </c>
      <c r="L100" s="38">
        <f t="shared" si="11"/>
        <v>1.3860373418982613E-3</v>
      </c>
    </row>
    <row r="101" spans="1:12" s="38" customFormat="1">
      <c r="A101" s="48">
        <v>69</v>
      </c>
      <c r="B101" s="51" t="s">
        <v>238</v>
      </c>
      <c r="C101" s="35">
        <v>1</v>
      </c>
      <c r="D101" s="36">
        <v>0.01</v>
      </c>
      <c r="E101" s="35">
        <v>0</v>
      </c>
      <c r="F101" s="36">
        <v>0</v>
      </c>
      <c r="G101" s="35">
        <v>1</v>
      </c>
      <c r="H101" s="36">
        <v>0.202041</v>
      </c>
      <c r="I101" s="36">
        <f t="shared" si="10"/>
        <v>0.21204100000000001</v>
      </c>
      <c r="J101" s="124"/>
      <c r="K101" s="101">
        <v>0</v>
      </c>
      <c r="L101" s="38">
        <f t="shared" si="11"/>
        <v>1.1685116845443484E-3</v>
      </c>
    </row>
    <row r="102" spans="1:12" s="38" customFormat="1">
      <c r="A102" s="48">
        <v>70</v>
      </c>
      <c r="B102" s="51" t="s">
        <v>253</v>
      </c>
      <c r="C102" s="35">
        <v>0</v>
      </c>
      <c r="D102" s="36">
        <v>0</v>
      </c>
      <c r="E102" s="35">
        <v>0</v>
      </c>
      <c r="F102" s="36">
        <v>0</v>
      </c>
      <c r="G102" s="35">
        <v>2</v>
      </c>
      <c r="H102" s="36">
        <v>0.20063500000000001</v>
      </c>
      <c r="I102" s="36">
        <f t="shared" si="10"/>
        <v>0.20063500000000001</v>
      </c>
      <c r="J102" s="124">
        <f>VLOOKUP(B102,'[1]Thang 8 2022'!$B$33:$I$126,8,FALSE)</f>
        <v>0.444247</v>
      </c>
      <c r="K102" s="101">
        <f>I102/J102*100</f>
        <v>45.162938635488821</v>
      </c>
      <c r="L102" s="38">
        <f t="shared" si="11"/>
        <v>1.1056557072856446E-3</v>
      </c>
    </row>
    <row r="103" spans="1:12" s="38" customFormat="1">
      <c r="A103" s="48">
        <v>71</v>
      </c>
      <c r="B103" s="51" t="s">
        <v>139</v>
      </c>
      <c r="C103" s="35">
        <v>0</v>
      </c>
      <c r="D103" s="36">
        <v>0</v>
      </c>
      <c r="E103" s="35">
        <v>0</v>
      </c>
      <c r="F103" s="36">
        <v>0</v>
      </c>
      <c r="G103" s="35">
        <v>1</v>
      </c>
      <c r="H103" s="36">
        <v>0.2</v>
      </c>
      <c r="I103" s="36">
        <f t="shared" si="10"/>
        <v>0.2</v>
      </c>
      <c r="J103" s="124">
        <f>VLOOKUP(B103,'[1]Thang 8 2022'!$B$33:$I$126,8,FALSE)</f>
        <v>1.5634840000000001E-2</v>
      </c>
      <c r="K103" s="101">
        <v>3</v>
      </c>
      <c r="L103" s="38">
        <f t="shared" si="11"/>
        <v>1.1021563608399777E-3</v>
      </c>
    </row>
    <row r="104" spans="1:12" s="38" customFormat="1">
      <c r="A104" s="48">
        <v>72</v>
      </c>
      <c r="B104" s="51" t="s">
        <v>252</v>
      </c>
      <c r="C104" s="35">
        <v>0</v>
      </c>
      <c r="D104" s="36">
        <v>0</v>
      </c>
      <c r="E104" s="35">
        <v>0</v>
      </c>
      <c r="F104" s="36">
        <v>0</v>
      </c>
      <c r="G104" s="35">
        <v>1</v>
      </c>
      <c r="H104" s="36">
        <v>0.190113</v>
      </c>
      <c r="I104" s="36">
        <f t="shared" si="10"/>
        <v>0.190113</v>
      </c>
      <c r="J104" s="124"/>
      <c r="K104" s="101"/>
      <c r="L104" s="38">
        <f t="shared" si="11"/>
        <v>1.0476712611418532E-3</v>
      </c>
    </row>
    <row r="105" spans="1:12" s="38" customFormat="1">
      <c r="A105" s="48">
        <v>73</v>
      </c>
      <c r="B105" s="51" t="s">
        <v>116</v>
      </c>
      <c r="C105" s="35">
        <v>1</v>
      </c>
      <c r="D105" s="36">
        <v>0.03</v>
      </c>
      <c r="E105" s="35">
        <v>0</v>
      </c>
      <c r="F105" s="36">
        <v>0</v>
      </c>
      <c r="G105" s="35">
        <v>2</v>
      </c>
      <c r="H105" s="36">
        <v>0.14612923999999999</v>
      </c>
      <c r="I105" s="36">
        <f t="shared" si="10"/>
        <v>0.17612923999999999</v>
      </c>
      <c r="J105" s="124">
        <f>VLOOKUP(B105,'[1]Thang 8 2022'!$B$33:$I$126,8,FALSE)</f>
        <v>0.54911988</v>
      </c>
      <c r="K105" s="101">
        <v>0</v>
      </c>
      <c r="L105" s="38">
        <f t="shared" si="11"/>
        <v>9.7060981097955498E-4</v>
      </c>
    </row>
    <row r="106" spans="1:12" s="38" customFormat="1">
      <c r="A106" s="48">
        <v>74</v>
      </c>
      <c r="B106" s="51" t="s">
        <v>284</v>
      </c>
      <c r="C106" s="35">
        <v>0</v>
      </c>
      <c r="D106" s="36">
        <v>0</v>
      </c>
      <c r="E106" s="35">
        <v>0</v>
      </c>
      <c r="F106" s="36">
        <v>0</v>
      </c>
      <c r="G106" s="35">
        <v>1</v>
      </c>
      <c r="H106" s="36">
        <v>0.17391200000000001</v>
      </c>
      <c r="I106" s="36">
        <f t="shared" si="10"/>
        <v>0.17391200000000001</v>
      </c>
      <c r="J106" s="124"/>
      <c r="K106" s="101"/>
      <c r="L106" s="38">
        <f t="shared" si="11"/>
        <v>9.5839108513201098E-4</v>
      </c>
    </row>
    <row r="107" spans="1:12" s="38" customFormat="1">
      <c r="A107" s="48">
        <v>75</v>
      </c>
      <c r="B107" s="51" t="s">
        <v>122</v>
      </c>
      <c r="C107" s="35">
        <v>0</v>
      </c>
      <c r="D107" s="36">
        <v>0</v>
      </c>
      <c r="E107" s="35">
        <v>0</v>
      </c>
      <c r="F107" s="36">
        <v>0</v>
      </c>
      <c r="G107" s="35">
        <v>1</v>
      </c>
      <c r="H107" s="36">
        <v>0.17167399999999999</v>
      </c>
      <c r="I107" s="36">
        <f t="shared" si="10"/>
        <v>0.17167399999999999</v>
      </c>
      <c r="J107" s="124">
        <f>VLOOKUP(B107,'[1]Thang 8 2022'!$B$33:$I$126,8,FALSE)</f>
        <v>4.3499999999999997E-2</v>
      </c>
      <c r="K107" s="101">
        <f>I107/J107*100</f>
        <v>394.65287356321841</v>
      </c>
      <c r="L107" s="38">
        <f t="shared" si="11"/>
        <v>9.4605795545421145E-4</v>
      </c>
    </row>
    <row r="108" spans="1:12" s="38" customFormat="1">
      <c r="A108" s="48">
        <v>76</v>
      </c>
      <c r="B108" s="51" t="s">
        <v>311</v>
      </c>
      <c r="C108" s="35">
        <v>0</v>
      </c>
      <c r="D108" s="36">
        <v>0</v>
      </c>
      <c r="E108" s="35">
        <v>0</v>
      </c>
      <c r="F108" s="36">
        <v>0</v>
      </c>
      <c r="G108" s="35">
        <v>1</v>
      </c>
      <c r="H108" s="36">
        <v>0.169348</v>
      </c>
      <c r="I108" s="36">
        <f t="shared" si="10"/>
        <v>0.169348</v>
      </c>
      <c r="J108" s="124"/>
      <c r="K108" s="101">
        <v>0</v>
      </c>
      <c r="L108" s="38">
        <f t="shared" si="11"/>
        <v>9.3323987697764262E-4</v>
      </c>
    </row>
    <row r="109" spans="1:12" s="38" customFormat="1">
      <c r="A109" s="48">
        <v>77</v>
      </c>
      <c r="B109" s="51" t="s">
        <v>275</v>
      </c>
      <c r="C109" s="35">
        <v>0</v>
      </c>
      <c r="D109" s="36">
        <v>0</v>
      </c>
      <c r="E109" s="35">
        <v>0</v>
      </c>
      <c r="F109" s="36">
        <v>0</v>
      </c>
      <c r="G109" s="35">
        <v>1</v>
      </c>
      <c r="H109" s="36">
        <v>0.168492</v>
      </c>
      <c r="I109" s="36">
        <f t="shared" si="10"/>
        <v>0.168492</v>
      </c>
      <c r="J109" s="124">
        <f>VLOOKUP(B109,'[1]Thang 8 2022'!$B$33:$I$126,8,FALSE)</f>
        <v>0.13035861000000001</v>
      </c>
      <c r="K109" s="101">
        <v>0</v>
      </c>
      <c r="L109" s="38">
        <f t="shared" si="11"/>
        <v>9.285226477532474E-4</v>
      </c>
    </row>
    <row r="110" spans="1:12" s="38" customFormat="1">
      <c r="A110" s="48">
        <v>78</v>
      </c>
      <c r="B110" s="51" t="s">
        <v>121</v>
      </c>
      <c r="C110" s="35">
        <v>1</v>
      </c>
      <c r="D110" s="36">
        <v>0.12698000000000001</v>
      </c>
      <c r="E110" s="35">
        <v>0</v>
      </c>
      <c r="F110" s="36">
        <v>0</v>
      </c>
      <c r="G110" s="35">
        <v>1</v>
      </c>
      <c r="H110" s="36">
        <v>3.4188000000000003E-2</v>
      </c>
      <c r="I110" s="36">
        <f t="shared" si="10"/>
        <v>0.16116800000000001</v>
      </c>
      <c r="J110" s="124">
        <f>VLOOKUP(B110,'[1]Thang 8 2022'!$B$33:$I$126,8,FALSE)</f>
        <v>0.62278199999999995</v>
      </c>
      <c r="K110" s="101">
        <f>I110/J110*100</f>
        <v>25.878718395843169</v>
      </c>
      <c r="L110" s="38">
        <f t="shared" si="11"/>
        <v>8.8816168181928749E-4</v>
      </c>
    </row>
    <row r="111" spans="1:12" s="38" customFormat="1">
      <c r="A111" s="48">
        <v>79</v>
      </c>
      <c r="B111" s="51" t="s">
        <v>282</v>
      </c>
      <c r="C111" s="35">
        <v>0</v>
      </c>
      <c r="D111" s="36">
        <v>0</v>
      </c>
      <c r="E111" s="35">
        <v>0</v>
      </c>
      <c r="F111" s="36">
        <v>0</v>
      </c>
      <c r="G111" s="35">
        <v>1</v>
      </c>
      <c r="H111" s="36">
        <v>0.152173</v>
      </c>
      <c r="I111" s="36">
        <f t="shared" si="10"/>
        <v>0.152173</v>
      </c>
      <c r="J111" s="124">
        <f>VLOOKUP(B111,'[1]Thang 8 2022'!$B$33:$I$126,8,FALSE)</f>
        <v>0.68630899999999995</v>
      </c>
      <c r="K111" s="101">
        <f>I111/J111*100</f>
        <v>22.172665665174144</v>
      </c>
      <c r="L111" s="38">
        <f t="shared" si="11"/>
        <v>8.385921994905096E-4</v>
      </c>
    </row>
    <row r="112" spans="1:12" s="38" customFormat="1">
      <c r="A112" s="48">
        <v>80</v>
      </c>
      <c r="B112" s="51" t="s">
        <v>310</v>
      </c>
      <c r="C112" s="35">
        <v>0</v>
      </c>
      <c r="D112" s="36">
        <v>0</v>
      </c>
      <c r="E112" s="35">
        <v>0</v>
      </c>
      <c r="F112" s="36">
        <v>0</v>
      </c>
      <c r="G112" s="35">
        <v>1</v>
      </c>
      <c r="H112" s="36">
        <v>0.14926800000000001</v>
      </c>
      <c r="I112" s="36">
        <f t="shared" si="10"/>
        <v>0.14926800000000001</v>
      </c>
      <c r="J112" s="124">
        <f>VLOOKUP(B112,'[1]Thang 8 2022'!$B$33:$I$126,8,FALSE)</f>
        <v>0.13900000000000001</v>
      </c>
      <c r="K112" s="101">
        <v>0</v>
      </c>
      <c r="L112" s="38">
        <f t="shared" si="11"/>
        <v>8.2258337834930891E-4</v>
      </c>
    </row>
    <row r="113" spans="1:12" s="38" customFormat="1">
      <c r="A113" s="48">
        <v>81</v>
      </c>
      <c r="B113" s="51" t="s">
        <v>135</v>
      </c>
      <c r="C113" s="35">
        <v>0</v>
      </c>
      <c r="D113" s="36">
        <v>0</v>
      </c>
      <c r="E113" s="35">
        <v>0</v>
      </c>
      <c r="F113" s="36">
        <v>0</v>
      </c>
      <c r="G113" s="35">
        <v>1</v>
      </c>
      <c r="H113" s="36">
        <v>0.13958999999999999</v>
      </c>
      <c r="I113" s="36">
        <f t="shared" si="10"/>
        <v>0.13958999999999999</v>
      </c>
      <c r="J113" s="124"/>
      <c r="K113" s="101">
        <v>0</v>
      </c>
      <c r="L113" s="38">
        <f t="shared" si="11"/>
        <v>7.6925003204826234E-4</v>
      </c>
    </row>
    <row r="114" spans="1:12" s="38" customFormat="1">
      <c r="A114" s="48">
        <v>82</v>
      </c>
      <c r="B114" s="51" t="s">
        <v>120</v>
      </c>
      <c r="C114" s="35">
        <v>3</v>
      </c>
      <c r="D114" s="36">
        <v>3.058E-2</v>
      </c>
      <c r="E114" s="35">
        <v>0</v>
      </c>
      <c r="F114" s="36">
        <v>0</v>
      </c>
      <c r="G114" s="35">
        <v>4</v>
      </c>
      <c r="H114" s="36">
        <v>0.105147</v>
      </c>
      <c r="I114" s="36">
        <f t="shared" si="10"/>
        <v>0.13572700000000001</v>
      </c>
      <c r="J114" s="124">
        <f>VLOOKUP(B114,'[1]Thang 8 2022'!$B$33:$I$126,8,FALSE)</f>
        <v>16.1462422</v>
      </c>
      <c r="K114" s="101">
        <f>I114/J114*100</f>
        <v>0.84061045485865449</v>
      </c>
      <c r="L114" s="38">
        <f t="shared" si="11"/>
        <v>7.4796188193863823E-4</v>
      </c>
    </row>
    <row r="115" spans="1:12" s="38" customFormat="1">
      <c r="A115" s="48">
        <v>83</v>
      </c>
      <c r="B115" s="51" t="s">
        <v>142</v>
      </c>
      <c r="C115" s="35">
        <v>2</v>
      </c>
      <c r="D115" s="36">
        <v>0.03</v>
      </c>
      <c r="E115" s="35">
        <v>0</v>
      </c>
      <c r="F115" s="36">
        <v>0</v>
      </c>
      <c r="G115" s="35">
        <v>2</v>
      </c>
      <c r="H115" s="36">
        <v>9.6865000000000007E-2</v>
      </c>
      <c r="I115" s="36">
        <f t="shared" si="10"/>
        <v>0.12686500000000001</v>
      </c>
      <c r="J115" s="124"/>
      <c r="K115" s="101">
        <v>0</v>
      </c>
      <c r="L115" s="38">
        <f t="shared" si="11"/>
        <v>6.9912533358981884E-4</v>
      </c>
    </row>
    <row r="116" spans="1:12" s="38" customFormat="1">
      <c r="A116" s="48">
        <v>84</v>
      </c>
      <c r="B116" s="51" t="s">
        <v>312</v>
      </c>
      <c r="C116" s="35">
        <v>0</v>
      </c>
      <c r="D116" s="36">
        <v>0</v>
      </c>
      <c r="E116" s="35">
        <v>0</v>
      </c>
      <c r="F116" s="36">
        <v>0</v>
      </c>
      <c r="G116" s="35">
        <v>1</v>
      </c>
      <c r="H116" s="36">
        <v>0.12679599999999999</v>
      </c>
      <c r="I116" s="36">
        <f t="shared" si="10"/>
        <v>0.12679599999999999</v>
      </c>
      <c r="J116" s="124"/>
      <c r="K116" s="101">
        <v>4</v>
      </c>
      <c r="L116" s="38">
        <f t="shared" si="11"/>
        <v>6.9874508964532889E-4</v>
      </c>
    </row>
    <row r="117" spans="1:12" s="38" customFormat="1">
      <c r="A117" s="48">
        <v>85</v>
      </c>
      <c r="B117" s="51" t="s">
        <v>123</v>
      </c>
      <c r="C117" s="35">
        <v>0</v>
      </c>
      <c r="D117" s="36">
        <v>0</v>
      </c>
      <c r="E117" s="35">
        <v>0</v>
      </c>
      <c r="F117" s="36">
        <v>0</v>
      </c>
      <c r="G117" s="35">
        <v>1</v>
      </c>
      <c r="H117" s="36">
        <v>0.106655</v>
      </c>
      <c r="I117" s="36">
        <f t="shared" si="10"/>
        <v>0.106655</v>
      </c>
      <c r="J117" s="124">
        <f>VLOOKUP(B117,'[1]Thang 8 2022'!$B$33:$I$126,8,FALSE)</f>
        <v>0.20872085000000001</v>
      </c>
      <c r="K117" s="101">
        <v>0</v>
      </c>
      <c r="L117" s="38">
        <f t="shared" si="11"/>
        <v>5.8775243332693909E-4</v>
      </c>
    </row>
    <row r="118" spans="1:12" s="38" customFormat="1">
      <c r="A118" s="48">
        <v>86</v>
      </c>
      <c r="B118" s="51" t="s">
        <v>240</v>
      </c>
      <c r="C118" s="35">
        <v>1</v>
      </c>
      <c r="D118" s="36">
        <v>4.2070000000000003E-2</v>
      </c>
      <c r="E118" s="35">
        <v>0</v>
      </c>
      <c r="F118" s="36">
        <v>0</v>
      </c>
      <c r="G118" s="35">
        <v>3</v>
      </c>
      <c r="H118" s="36">
        <v>5.9676E-2</v>
      </c>
      <c r="I118" s="36">
        <f t="shared" si="10"/>
        <v>0.101746</v>
      </c>
      <c r="J118" s="124">
        <f>VLOOKUP(B118,'[1]Thang 8 2022'!$B$33:$I$126,8,FALSE)</f>
        <v>0.01</v>
      </c>
      <c r="K118" s="101">
        <v>0</v>
      </c>
      <c r="L118" s="38">
        <f t="shared" si="11"/>
        <v>5.6070000545012171E-4</v>
      </c>
    </row>
    <row r="119" spans="1:12" s="38" customFormat="1">
      <c r="A119" s="48">
        <v>87</v>
      </c>
      <c r="B119" s="51" t="s">
        <v>290</v>
      </c>
      <c r="C119" s="35">
        <v>1</v>
      </c>
      <c r="D119" s="36">
        <v>0.01</v>
      </c>
      <c r="E119" s="35">
        <v>0</v>
      </c>
      <c r="F119" s="36">
        <v>0</v>
      </c>
      <c r="G119" s="35">
        <v>1</v>
      </c>
      <c r="H119" s="36">
        <v>8.0696000000000004E-2</v>
      </c>
      <c r="I119" s="36">
        <f t="shared" si="10"/>
        <v>9.0695999999999999E-2</v>
      </c>
      <c r="J119" s="124">
        <f>VLOOKUP(B119,'[1]Thang 8 2022'!$B$33:$I$126,8,FALSE)</f>
        <v>0.36241800000000002</v>
      </c>
      <c r="K119" s="101">
        <f>I119/J119*100</f>
        <v>25.025247090376308</v>
      </c>
      <c r="L119" s="38">
        <f t="shared" si="11"/>
        <v>4.9980586651371308E-4</v>
      </c>
    </row>
    <row r="120" spans="1:12" s="38" customFormat="1">
      <c r="A120" s="48">
        <v>88</v>
      </c>
      <c r="B120" s="51" t="s">
        <v>136</v>
      </c>
      <c r="C120" s="35">
        <v>0</v>
      </c>
      <c r="D120" s="36">
        <v>0</v>
      </c>
      <c r="E120" s="35">
        <v>0</v>
      </c>
      <c r="F120" s="36">
        <v>0</v>
      </c>
      <c r="G120" s="35">
        <v>2</v>
      </c>
      <c r="H120" s="36">
        <v>6.7290950000000002E-2</v>
      </c>
      <c r="I120" s="36">
        <f t="shared" si="10"/>
        <v>6.7290950000000002E-2</v>
      </c>
      <c r="J120" s="124">
        <f>VLOOKUP(B120,'[1]Thang 8 2022'!$B$33:$I$126,8,FALSE)</f>
        <v>9.5239999999999995E-3</v>
      </c>
      <c r="K120" s="101">
        <v>0</v>
      </c>
      <c r="L120" s="38">
        <f t="shared" si="11"/>
        <v>3.7082574284732443E-4</v>
      </c>
    </row>
    <row r="121" spans="1:12" s="38" customFormat="1">
      <c r="A121" s="48">
        <v>89</v>
      </c>
      <c r="B121" s="51" t="s">
        <v>243</v>
      </c>
      <c r="C121" s="35">
        <v>0</v>
      </c>
      <c r="D121" s="36">
        <v>0</v>
      </c>
      <c r="E121" s="35">
        <v>0</v>
      </c>
      <c r="F121" s="36">
        <v>0</v>
      </c>
      <c r="G121" s="35">
        <v>1</v>
      </c>
      <c r="H121" s="36">
        <v>6.4557000000000003E-2</v>
      </c>
      <c r="I121" s="36">
        <f t="shared" si="10"/>
        <v>6.4557000000000003E-2</v>
      </c>
      <c r="J121" s="124">
        <f>VLOOKUP(B121,'[1]Thang 8 2022'!$B$33:$I$126,8,FALSE)</f>
        <v>0.30320094000000003</v>
      </c>
      <c r="K121" s="101">
        <f>I121/J121*100</f>
        <v>21.291820533274073</v>
      </c>
      <c r="L121" s="38">
        <f t="shared" si="11"/>
        <v>3.5575954093373219E-4</v>
      </c>
    </row>
    <row r="122" spans="1:12" s="38" customFormat="1">
      <c r="A122" s="48">
        <v>90</v>
      </c>
      <c r="B122" s="51" t="s">
        <v>291</v>
      </c>
      <c r="C122" s="35">
        <v>0</v>
      </c>
      <c r="D122" s="36">
        <v>0</v>
      </c>
      <c r="E122" s="35">
        <v>0</v>
      </c>
      <c r="F122" s="36">
        <v>0</v>
      </c>
      <c r="G122" s="35">
        <v>1</v>
      </c>
      <c r="H122" s="36">
        <v>4.4485870000000004E-2</v>
      </c>
      <c r="I122" s="36">
        <f t="shared" si="10"/>
        <v>4.4485870000000004E-2</v>
      </c>
      <c r="J122" s="124"/>
      <c r="K122" s="101">
        <v>0</v>
      </c>
      <c r="L122" s="38">
        <f t="shared" si="11"/>
        <v>2.451519229400017E-4</v>
      </c>
    </row>
    <row r="123" spans="1:12" s="38" customFormat="1">
      <c r="A123" s="48">
        <v>91</v>
      </c>
      <c r="B123" s="51" t="s">
        <v>255</v>
      </c>
      <c r="C123" s="35">
        <v>0</v>
      </c>
      <c r="D123" s="36">
        <v>0</v>
      </c>
      <c r="E123" s="35">
        <v>0</v>
      </c>
      <c r="F123" s="36">
        <v>0</v>
      </c>
      <c r="G123" s="35">
        <v>1</v>
      </c>
      <c r="H123" s="36">
        <v>4.2553000000000001E-2</v>
      </c>
      <c r="I123" s="36">
        <f t="shared" si="10"/>
        <v>4.2553000000000001E-2</v>
      </c>
      <c r="J123" s="124"/>
      <c r="K123" s="101">
        <v>0</v>
      </c>
      <c r="L123" s="38">
        <f t="shared" si="11"/>
        <v>2.3450029811411784E-4</v>
      </c>
    </row>
    <row r="124" spans="1:12" s="38" customFormat="1">
      <c r="A124" s="48">
        <v>92</v>
      </c>
      <c r="B124" s="51" t="s">
        <v>72</v>
      </c>
      <c r="C124" s="35">
        <v>2</v>
      </c>
      <c r="D124" s="36">
        <v>0.02</v>
      </c>
      <c r="E124" s="35">
        <v>0</v>
      </c>
      <c r="F124" s="36">
        <v>0</v>
      </c>
      <c r="G124" s="35">
        <v>1</v>
      </c>
      <c r="H124" s="36">
        <v>0.02</v>
      </c>
      <c r="I124" s="36">
        <f t="shared" si="10"/>
        <v>0.04</v>
      </c>
      <c r="J124" s="124">
        <f>VLOOKUP(B124,'[1]Thang 8 2022'!$B$33:$I$126,8,FALSE)</f>
        <v>22.512847000000001</v>
      </c>
      <c r="K124" s="101">
        <v>0</v>
      </c>
      <c r="L124" s="38">
        <f t="shared" si="11"/>
        <v>2.2043127216799554E-4</v>
      </c>
    </row>
    <row r="125" spans="1:12" s="38" customFormat="1">
      <c r="A125" s="48">
        <v>93</v>
      </c>
      <c r="B125" s="51" t="s">
        <v>131</v>
      </c>
      <c r="C125" s="35">
        <v>0</v>
      </c>
      <c r="D125" s="36">
        <v>0</v>
      </c>
      <c r="E125" s="35">
        <v>0</v>
      </c>
      <c r="F125" s="36">
        <v>0</v>
      </c>
      <c r="G125" s="35">
        <v>2</v>
      </c>
      <c r="H125" s="36">
        <v>3.0020000000000002E-2</v>
      </c>
      <c r="I125" s="97">
        <f t="shared" si="10"/>
        <v>3.0020000000000002E-2</v>
      </c>
      <c r="J125" s="124"/>
      <c r="K125" s="101">
        <v>0</v>
      </c>
    </row>
    <row r="126" spans="1:12" s="38" customFormat="1">
      <c r="A126" s="48">
        <v>94</v>
      </c>
      <c r="B126" s="51" t="s">
        <v>129</v>
      </c>
      <c r="C126" s="35">
        <v>0</v>
      </c>
      <c r="D126" s="36">
        <v>0</v>
      </c>
      <c r="E126" s="35">
        <v>0</v>
      </c>
      <c r="F126" s="36">
        <v>0</v>
      </c>
      <c r="G126" s="35">
        <v>1</v>
      </c>
      <c r="H126" s="36">
        <v>0.02</v>
      </c>
      <c r="I126" s="36">
        <f t="shared" si="10"/>
        <v>0.02</v>
      </c>
      <c r="J126" s="124">
        <f>VLOOKUP(B126,'[1]Thang 8 2022'!$B$33:$I$126,8,FALSE)</f>
        <v>6.8926890000000005E-2</v>
      </c>
      <c r="K126" s="101">
        <f>I126/J126*100</f>
        <v>29.016251857584173</v>
      </c>
    </row>
    <row r="127" spans="1:12" s="38" customFormat="1">
      <c r="A127" s="48">
        <v>95</v>
      </c>
      <c r="B127" s="51" t="s">
        <v>137</v>
      </c>
      <c r="C127" s="35">
        <v>0</v>
      </c>
      <c r="D127" s="36">
        <v>0</v>
      </c>
      <c r="E127" s="35">
        <v>0</v>
      </c>
      <c r="F127" s="36">
        <v>0</v>
      </c>
      <c r="G127" s="35">
        <v>1</v>
      </c>
      <c r="H127" s="36">
        <v>1.2803999999999999E-2</v>
      </c>
      <c r="I127" s="36">
        <f t="shared" si="10"/>
        <v>1.2803999999999999E-2</v>
      </c>
      <c r="J127" s="124">
        <f>VLOOKUP(B127,'[1]Thang 8 2022'!$B$33:$I$126,8,FALSE)</f>
        <v>3.4941869999999997</v>
      </c>
      <c r="K127" s="101">
        <f>I127/J127*100</f>
        <v>0.36643717122180353</v>
      </c>
    </row>
    <row r="128" spans="1:12" s="38" customFormat="1">
      <c r="A128" s="48">
        <v>96</v>
      </c>
      <c r="B128" s="51" t="s">
        <v>235</v>
      </c>
      <c r="C128" s="35">
        <v>0</v>
      </c>
      <c r="D128" s="36">
        <v>0</v>
      </c>
      <c r="E128" s="35">
        <v>0</v>
      </c>
      <c r="F128" s="36">
        <v>0</v>
      </c>
      <c r="G128" s="35">
        <v>1</v>
      </c>
      <c r="H128" s="36">
        <v>1.2205049999999999E-2</v>
      </c>
      <c r="I128" s="36">
        <f t="shared" ref="I128:I159" si="12">D128+F128+H128</f>
        <v>1.2205049999999999E-2</v>
      </c>
      <c r="J128" s="124"/>
      <c r="K128" s="101">
        <v>0</v>
      </c>
    </row>
    <row r="129" spans="1:15" s="38" customFormat="1">
      <c r="A129" s="48">
        <v>97</v>
      </c>
      <c r="B129" s="51" t="s">
        <v>273</v>
      </c>
      <c r="C129" s="35">
        <v>1</v>
      </c>
      <c r="D129" s="36">
        <v>0.01</v>
      </c>
      <c r="E129" s="35">
        <v>0</v>
      </c>
      <c r="F129" s="36">
        <v>0</v>
      </c>
      <c r="G129" s="35">
        <v>0</v>
      </c>
      <c r="H129" s="36">
        <v>0</v>
      </c>
      <c r="I129" s="36">
        <f t="shared" si="12"/>
        <v>0.01</v>
      </c>
      <c r="J129" s="124">
        <f>VLOOKUP(B129,'[1]Thang 8 2022'!$B$33:$I$126,8,FALSE)</f>
        <v>0.1</v>
      </c>
      <c r="K129" s="101">
        <f>I129/J129*100</f>
        <v>10</v>
      </c>
    </row>
    <row r="130" spans="1:15" s="38" customFormat="1">
      <c r="A130" s="48">
        <v>98</v>
      </c>
      <c r="B130" s="51" t="s">
        <v>239</v>
      </c>
      <c r="C130" s="35">
        <v>0</v>
      </c>
      <c r="D130" s="36">
        <v>0</v>
      </c>
      <c r="E130" s="35">
        <v>0</v>
      </c>
      <c r="F130" s="36">
        <v>0</v>
      </c>
      <c r="G130" s="35">
        <v>1</v>
      </c>
      <c r="H130" s="36">
        <v>8.7912000000000007E-3</v>
      </c>
      <c r="I130" s="36">
        <f t="shared" si="12"/>
        <v>8.7912000000000007E-3</v>
      </c>
      <c r="J130" s="124"/>
      <c r="K130" s="101">
        <v>0</v>
      </c>
    </row>
    <row r="131" spans="1:15" s="38" customFormat="1">
      <c r="A131" s="48">
        <v>99</v>
      </c>
      <c r="B131" s="51" t="s">
        <v>114</v>
      </c>
      <c r="C131" s="35">
        <v>2</v>
      </c>
      <c r="D131" s="36">
        <v>0.111181</v>
      </c>
      <c r="E131" s="35">
        <v>1</v>
      </c>
      <c r="F131" s="36">
        <v>-0.23581342187500001</v>
      </c>
      <c r="G131" s="35">
        <v>2</v>
      </c>
      <c r="H131" s="36">
        <v>9.8521300000000006E-2</v>
      </c>
      <c r="I131" s="36">
        <f t="shared" si="12"/>
        <v>-2.6111121875000004E-2</v>
      </c>
      <c r="J131" s="124">
        <f>VLOOKUP(B131,'[1]Thang 8 2022'!$B$33:$I$126,8,FALSE)</f>
        <v>2.4888024</v>
      </c>
      <c r="K131" s="101">
        <f>I131/J131*100</f>
        <v>-1.0491440330899715</v>
      </c>
    </row>
    <row r="132" spans="1:15" s="38" customFormat="1">
      <c r="A132" s="48">
        <v>100</v>
      </c>
      <c r="B132" s="51" t="s">
        <v>102</v>
      </c>
      <c r="C132" s="35">
        <v>0</v>
      </c>
      <c r="D132" s="36">
        <v>0</v>
      </c>
      <c r="E132" s="35">
        <v>2</v>
      </c>
      <c r="F132" s="36">
        <v>-1.6</v>
      </c>
      <c r="G132" s="35">
        <v>0</v>
      </c>
      <c r="H132" s="36">
        <v>0</v>
      </c>
      <c r="I132" s="36">
        <f t="shared" si="12"/>
        <v>-1.6</v>
      </c>
      <c r="J132" s="124"/>
      <c r="K132" s="101"/>
      <c r="L132" s="38">
        <f t="shared" si="11"/>
        <v>-8.8172508867198213E-3</v>
      </c>
    </row>
    <row r="133" spans="1:15" s="42" customFormat="1" ht="12.75">
      <c r="A133" s="200" t="s">
        <v>62</v>
      </c>
      <c r="B133" s="201"/>
      <c r="C133" s="40">
        <f>SUM(C33:C132)</f>
        <v>1924</v>
      </c>
      <c r="D133" s="41">
        <f>SUM(D33:D132)</f>
        <v>8872.2233908800026</v>
      </c>
      <c r="E133" s="40">
        <f>SUM(E33:E132)</f>
        <v>830</v>
      </c>
      <c r="F133" s="41">
        <f>SUM(F33:F132)</f>
        <v>4532.0687172879661</v>
      </c>
      <c r="G133" s="40">
        <f>SUM(G33:G132)</f>
        <v>2268</v>
      </c>
      <c r="H133" s="41">
        <f>SUM(H33:H132)</f>
        <v>4742.1265216700003</v>
      </c>
      <c r="I133" s="41">
        <f>SUM(I33:I132)</f>
        <v>18146.418629837968</v>
      </c>
      <c r="J133" s="98"/>
      <c r="K133" s="102">
        <f>'thang 8'!E10/'thang 8'!D10*100</f>
        <v>108.16964652710945</v>
      </c>
    </row>
    <row r="134" spans="1:15" s="46" customFormat="1" ht="12.75">
      <c r="A134" s="43"/>
      <c r="B134" s="43"/>
      <c r="C134" s="44"/>
      <c r="D134" s="45"/>
      <c r="E134" s="44"/>
      <c r="F134" s="45"/>
      <c r="G134" s="44"/>
      <c r="H134" s="45"/>
      <c r="I134" s="45"/>
      <c r="J134" s="45"/>
      <c r="K134" s="103"/>
    </row>
    <row r="135" spans="1:15" ht="15.75">
      <c r="A135" s="196" t="s">
        <v>322</v>
      </c>
      <c r="B135" s="196"/>
      <c r="C135" s="196"/>
      <c r="D135" s="196"/>
      <c r="E135" s="196"/>
      <c r="F135" s="196"/>
      <c r="G135" s="196"/>
      <c r="H135" s="196"/>
      <c r="I135" s="196"/>
      <c r="J135" s="196"/>
      <c r="K135" s="196"/>
    </row>
    <row r="136" spans="1:15">
      <c r="A136" s="197" t="str">
        <f>A6</f>
        <v>Tính từ 01/01/2023 đến 20/08/2023</v>
      </c>
      <c r="B136" s="197"/>
      <c r="C136" s="197"/>
      <c r="D136" s="197"/>
      <c r="E136" s="197"/>
      <c r="F136" s="197"/>
      <c r="G136" s="197"/>
      <c r="H136" s="197"/>
      <c r="I136" s="197"/>
      <c r="J136" s="197"/>
      <c r="K136" s="197"/>
    </row>
    <row r="137" spans="1:15" ht="18.75" customHeight="1"/>
    <row r="138" spans="1:15" ht="51">
      <c r="A138" s="28" t="s">
        <v>1</v>
      </c>
      <c r="B138" s="31" t="s">
        <v>145</v>
      </c>
      <c r="C138" s="31" t="s">
        <v>37</v>
      </c>
      <c r="D138" s="31" t="s">
        <v>38</v>
      </c>
      <c r="E138" s="31" t="s">
        <v>39</v>
      </c>
      <c r="F138" s="31" t="s">
        <v>40</v>
      </c>
      <c r="G138" s="31" t="s">
        <v>41</v>
      </c>
      <c r="H138" s="31" t="s">
        <v>42</v>
      </c>
      <c r="I138" s="31" t="s">
        <v>43</v>
      </c>
      <c r="J138" s="31" t="s">
        <v>325</v>
      </c>
      <c r="K138" s="100" t="s">
        <v>289</v>
      </c>
    </row>
    <row r="139" spans="1:15" s="38" customFormat="1" ht="14.25" customHeight="1">
      <c r="A139" s="48">
        <v>1</v>
      </c>
      <c r="B139" s="36" t="s">
        <v>149</v>
      </c>
      <c r="C139" s="35">
        <v>262</v>
      </c>
      <c r="D139" s="36">
        <v>120.11855205000001</v>
      </c>
      <c r="E139" s="35">
        <v>115</v>
      </c>
      <c r="F139" s="36">
        <v>196.39587447265626</v>
      </c>
      <c r="G139" s="35">
        <v>230</v>
      </c>
      <c r="H139" s="36">
        <v>2024.8666333599997</v>
      </c>
      <c r="I139" s="36">
        <f t="shared" ref="I139:I170" si="13">D139+F139+H139</f>
        <v>2341.3810598826558</v>
      </c>
      <c r="J139" s="36">
        <f>VLOOKUP(B139,'[1]Thang 8 2022'!$B$135:$I$187,8,FALSE)</f>
        <v>810.78346444523436</v>
      </c>
      <c r="K139" s="101">
        <f t="shared" ref="K139:K161" si="14">I139/J139*100</f>
        <v>288.78007045749365</v>
      </c>
      <c r="L139" s="38">
        <f>I139/$I$133*100</f>
        <v>12.902717101614458</v>
      </c>
    </row>
    <row r="140" spans="1:15" s="38" customFormat="1" ht="14.25" customHeight="1">
      <c r="A140" s="48">
        <v>2</v>
      </c>
      <c r="B140" s="36" t="s">
        <v>153</v>
      </c>
      <c r="C140" s="35">
        <v>67</v>
      </c>
      <c r="D140" s="36">
        <v>488.39986113999998</v>
      </c>
      <c r="E140" s="35">
        <v>34</v>
      </c>
      <c r="F140" s="36">
        <v>1474.1497710000001</v>
      </c>
      <c r="G140" s="35">
        <v>36</v>
      </c>
      <c r="H140" s="36">
        <v>120.64743116</v>
      </c>
      <c r="I140" s="36">
        <f t="shared" si="13"/>
        <v>2083.1970633000001</v>
      </c>
      <c r="J140" s="36">
        <f>VLOOKUP(B140,'[1]Thang 8 2022'!$B$135:$I$187,8,FALSE)</f>
        <v>1209.4832923987501</v>
      </c>
      <c r="K140" s="101">
        <f t="shared" si="14"/>
        <v>172.23859778735979</v>
      </c>
      <c r="L140" s="38">
        <f t="shared" ref="L140:L142" si="15">I140/$I$133*100</f>
        <v>11.479934998714405</v>
      </c>
    </row>
    <row r="141" spans="1:15" s="38" customFormat="1" ht="14.25" customHeight="1">
      <c r="A141" s="48">
        <v>3</v>
      </c>
      <c r="B141" s="36" t="s">
        <v>147</v>
      </c>
      <c r="C141" s="35">
        <v>762</v>
      </c>
      <c r="D141" s="36">
        <v>390.36260169000008</v>
      </c>
      <c r="E141" s="35">
        <v>194</v>
      </c>
      <c r="F141" s="36">
        <v>582.5344159960938</v>
      </c>
      <c r="G141" s="35">
        <v>1520</v>
      </c>
      <c r="H141" s="36">
        <v>996.01432319000048</v>
      </c>
      <c r="I141" s="36">
        <f t="shared" si="13"/>
        <v>1968.9113408760945</v>
      </c>
      <c r="J141" s="36">
        <f>VLOOKUP(B141,'[1]Thang 8 2022'!$B$135:$I$187,8,FALSE)</f>
        <v>2706.2252378397661</v>
      </c>
      <c r="K141" s="101">
        <f t="shared" si="14"/>
        <v>72.754895392512495</v>
      </c>
      <c r="L141" s="38">
        <f t="shared" si="15"/>
        <v>10.850137324830774</v>
      </c>
      <c r="M141" s="38">
        <f>C141/C133*100</f>
        <v>39.604989604989605</v>
      </c>
      <c r="N141" s="38">
        <f>E141/E133*100</f>
        <v>23.373493975903614</v>
      </c>
      <c r="O141" s="38">
        <f>G141/G133*100</f>
        <v>67.019400352733683</v>
      </c>
    </row>
    <row r="142" spans="1:15" s="38" customFormat="1" ht="14.25" customHeight="1">
      <c r="A142" s="48">
        <v>4</v>
      </c>
      <c r="B142" s="36" t="s">
        <v>159</v>
      </c>
      <c r="C142" s="35">
        <v>58</v>
      </c>
      <c r="D142" s="36">
        <v>1255.78217</v>
      </c>
      <c r="E142" s="35">
        <v>28</v>
      </c>
      <c r="F142" s="36">
        <v>209.41283200000001</v>
      </c>
      <c r="G142" s="35">
        <v>28</v>
      </c>
      <c r="H142" s="36">
        <v>25.356150979999999</v>
      </c>
      <c r="I142" s="36">
        <f t="shared" si="13"/>
        <v>1490.5511529799999</v>
      </c>
      <c r="J142" s="36">
        <f>VLOOKUP(B142,'[1]Thang 8 2022'!$B$135:$I$187,8,FALSE)</f>
        <v>845.01648620000003</v>
      </c>
      <c r="K142" s="101">
        <f t="shared" si="14"/>
        <v>176.39314466903946</v>
      </c>
      <c r="L142" s="38">
        <f t="shared" si="15"/>
        <v>8.214023843410633</v>
      </c>
    </row>
    <row r="143" spans="1:15" s="38" customFormat="1" ht="14.25" customHeight="1">
      <c r="A143" s="48">
        <v>5</v>
      </c>
      <c r="B143" s="36" t="s">
        <v>150</v>
      </c>
      <c r="C143" s="35">
        <v>72</v>
      </c>
      <c r="D143" s="36">
        <v>435.72404261999998</v>
      </c>
      <c r="E143" s="35">
        <v>28</v>
      </c>
      <c r="F143" s="36">
        <v>64.466211426250013</v>
      </c>
      <c r="G143" s="35">
        <v>130</v>
      </c>
      <c r="H143" s="36">
        <v>775.29145504999997</v>
      </c>
      <c r="I143" s="36">
        <f t="shared" si="13"/>
        <v>1275.4817090962499</v>
      </c>
      <c r="J143" s="36">
        <f>VLOOKUP(B143,'[1]Thang 8 2022'!$B$135:$I$187,8,FALSE)</f>
        <v>2639.90423667</v>
      </c>
      <c r="K143" s="101">
        <f t="shared" si="14"/>
        <v>48.315453696349017</v>
      </c>
    </row>
    <row r="144" spans="1:15" s="38" customFormat="1" ht="14.25" customHeight="1">
      <c r="A144" s="48">
        <v>6</v>
      </c>
      <c r="B144" s="36" t="s">
        <v>154</v>
      </c>
      <c r="C144" s="35">
        <v>219</v>
      </c>
      <c r="D144" s="36">
        <v>782.61290684999994</v>
      </c>
      <c r="E144" s="35">
        <v>96</v>
      </c>
      <c r="F144" s="36">
        <v>301.38476159414063</v>
      </c>
      <c r="G144" s="35">
        <v>53</v>
      </c>
      <c r="H144" s="36">
        <v>23.394521449999999</v>
      </c>
      <c r="I144" s="36">
        <f t="shared" si="13"/>
        <v>1107.3921898941405</v>
      </c>
      <c r="J144" s="36">
        <f>VLOOKUP(B144,'[1]Thang 8 2022'!$B$135:$I$187,8,FALSE)</f>
        <v>1747.6677524250063</v>
      </c>
      <c r="K144" s="101">
        <f t="shared" si="14"/>
        <v>63.363999728069572</v>
      </c>
    </row>
    <row r="145" spans="1:11" s="38" customFormat="1" ht="14.25" customHeight="1">
      <c r="A145" s="48">
        <v>7</v>
      </c>
      <c r="B145" s="36" t="s">
        <v>152</v>
      </c>
      <c r="C145" s="35">
        <v>48</v>
      </c>
      <c r="D145" s="36">
        <v>249.49139316999998</v>
      </c>
      <c r="E145" s="35">
        <v>55</v>
      </c>
      <c r="F145" s="36">
        <v>362.35323567187498</v>
      </c>
      <c r="G145" s="35">
        <v>43</v>
      </c>
      <c r="H145" s="36">
        <v>325.81771687999998</v>
      </c>
      <c r="I145" s="36">
        <f t="shared" si="13"/>
        <v>937.662345721875</v>
      </c>
      <c r="J145" s="36">
        <f>VLOOKUP(B145,'[1]Thang 8 2022'!$B$135:$I$187,8,FALSE)</f>
        <v>716.75954665375002</v>
      </c>
      <c r="K145" s="101">
        <f t="shared" si="14"/>
        <v>130.81965215523499</v>
      </c>
    </row>
    <row r="146" spans="1:11" s="38" customFormat="1" ht="14.25" customHeight="1">
      <c r="A146" s="48">
        <v>8</v>
      </c>
      <c r="B146" s="49" t="s">
        <v>179</v>
      </c>
      <c r="C146" s="35">
        <v>9</v>
      </c>
      <c r="D146" s="36">
        <v>778.14800000000002</v>
      </c>
      <c r="E146" s="35">
        <v>6</v>
      </c>
      <c r="F146" s="36">
        <v>109.78995999999999</v>
      </c>
      <c r="G146" s="35">
        <v>0</v>
      </c>
      <c r="H146" s="36">
        <v>0</v>
      </c>
      <c r="I146" s="36">
        <f t="shared" si="13"/>
        <v>887.93795999999998</v>
      </c>
      <c r="J146" s="36">
        <f>VLOOKUP(B146,'[1]Thang 8 2022'!$B$135:$I$187,8,FALSE)</f>
        <v>552.89380681</v>
      </c>
      <c r="K146" s="101">
        <f t="shared" si="14"/>
        <v>160.59828290048773</v>
      </c>
    </row>
    <row r="147" spans="1:11" s="38" customFormat="1" ht="14.25" customHeight="1">
      <c r="A147" s="48">
        <v>9</v>
      </c>
      <c r="B147" s="52" t="s">
        <v>176</v>
      </c>
      <c r="C147" s="35">
        <v>14</v>
      </c>
      <c r="D147" s="36">
        <v>727.24252899999999</v>
      </c>
      <c r="E147" s="35">
        <v>0</v>
      </c>
      <c r="F147" s="36">
        <v>0</v>
      </c>
      <c r="G147" s="35">
        <v>3</v>
      </c>
      <c r="H147" s="36">
        <v>6.6034809299999999</v>
      </c>
      <c r="I147" s="36">
        <f t="shared" si="13"/>
        <v>733.84600993000004</v>
      </c>
      <c r="J147" s="36">
        <f>VLOOKUP(B147,'[1]Thang 8 2022'!$B$135:$I$187,8,FALSE)</f>
        <v>146.64393092</v>
      </c>
      <c r="K147" s="101">
        <f t="shared" si="14"/>
        <v>500.42712666393385</v>
      </c>
    </row>
    <row r="148" spans="1:11" s="38" customFormat="1" ht="14.25" customHeight="1">
      <c r="A148" s="48">
        <v>10</v>
      </c>
      <c r="B148" s="36" t="s">
        <v>162</v>
      </c>
      <c r="C148" s="35">
        <v>29</v>
      </c>
      <c r="D148" s="36">
        <v>663.06298459999994</v>
      </c>
      <c r="E148" s="35">
        <v>28</v>
      </c>
      <c r="F148" s="36">
        <v>-21.184362749999998</v>
      </c>
      <c r="G148" s="35">
        <v>5</v>
      </c>
      <c r="H148" s="36">
        <v>2.7418566800000002</v>
      </c>
      <c r="I148" s="36">
        <f t="shared" si="13"/>
        <v>644.6204785299999</v>
      </c>
      <c r="J148" s="36">
        <f>VLOOKUP(B148,'[1]Thang 8 2022'!$B$135:$I$187,8,FALSE)</f>
        <v>180.93338152999692</v>
      </c>
      <c r="K148" s="101">
        <f t="shared" si="14"/>
        <v>356.27504061384514</v>
      </c>
    </row>
    <row r="149" spans="1:11" s="38" customFormat="1" ht="14.25" customHeight="1">
      <c r="A149" s="48">
        <v>11</v>
      </c>
      <c r="B149" s="36" t="s">
        <v>157</v>
      </c>
      <c r="C149" s="35">
        <v>68</v>
      </c>
      <c r="D149" s="36">
        <v>535.94124035999994</v>
      </c>
      <c r="E149" s="35">
        <v>57</v>
      </c>
      <c r="F149" s="36">
        <v>51.685410660156251</v>
      </c>
      <c r="G149" s="35">
        <v>23</v>
      </c>
      <c r="H149" s="36">
        <v>30.28960043</v>
      </c>
      <c r="I149" s="36">
        <f t="shared" si="13"/>
        <v>617.9162514501561</v>
      </c>
      <c r="J149" s="36">
        <f>VLOOKUP(B149,'[1]Thang 8 2022'!$B$135:$I$187,8,FALSE)</f>
        <v>606.22578278578123</v>
      </c>
      <c r="K149" s="101">
        <f t="shared" si="14"/>
        <v>101.92840175992744</v>
      </c>
    </row>
    <row r="150" spans="1:11" s="38" customFormat="1" ht="14.25" customHeight="1">
      <c r="A150" s="48">
        <v>12</v>
      </c>
      <c r="B150" s="36" t="s">
        <v>155</v>
      </c>
      <c r="C150" s="35">
        <v>29</v>
      </c>
      <c r="D150" s="36">
        <v>390.20430699999997</v>
      </c>
      <c r="E150" s="35">
        <v>36</v>
      </c>
      <c r="F150" s="36">
        <v>170.451195125</v>
      </c>
      <c r="G150" s="35">
        <v>15</v>
      </c>
      <c r="H150" s="36">
        <v>13.22912833</v>
      </c>
      <c r="I150" s="36">
        <f t="shared" si="13"/>
        <v>573.88463045499998</v>
      </c>
      <c r="J150" s="36">
        <f>VLOOKUP(B150,'[1]Thang 8 2022'!$B$135:$I$187,8,FALSE)</f>
        <v>450.87877186000003</v>
      </c>
      <c r="K150" s="101">
        <f t="shared" si="14"/>
        <v>127.28135948551463</v>
      </c>
    </row>
    <row r="151" spans="1:11" s="38" customFormat="1" ht="14.25" customHeight="1">
      <c r="A151" s="48">
        <v>13</v>
      </c>
      <c r="B151" s="36" t="s">
        <v>148</v>
      </c>
      <c r="C151" s="35">
        <v>21</v>
      </c>
      <c r="D151" s="36">
        <v>210.82046199999999</v>
      </c>
      <c r="E151" s="35">
        <v>28</v>
      </c>
      <c r="F151" s="36">
        <v>361.66465712500002</v>
      </c>
      <c r="G151" s="35">
        <v>2</v>
      </c>
      <c r="H151" s="36">
        <v>0.44953566000000006</v>
      </c>
      <c r="I151" s="36">
        <f t="shared" si="13"/>
        <v>572.93465478500002</v>
      </c>
      <c r="J151" s="36">
        <f>VLOOKUP(B151,'[1]Thang 8 2022'!$B$135:$I$187,8,FALSE)</f>
        <v>236.80553082750001</v>
      </c>
      <c r="K151" s="101">
        <f t="shared" si="14"/>
        <v>241.94310529104652</v>
      </c>
    </row>
    <row r="152" spans="1:11" s="38" customFormat="1" ht="14.25" customHeight="1">
      <c r="A152" s="48">
        <v>14</v>
      </c>
      <c r="B152" s="36" t="s">
        <v>151</v>
      </c>
      <c r="C152" s="35">
        <v>12</v>
      </c>
      <c r="D152" s="36">
        <v>119.973767</v>
      </c>
      <c r="E152" s="35">
        <v>0</v>
      </c>
      <c r="F152" s="36">
        <v>0</v>
      </c>
      <c r="G152" s="35">
        <v>13</v>
      </c>
      <c r="H152" s="36">
        <v>183.68229746</v>
      </c>
      <c r="I152" s="36">
        <f t="shared" si="13"/>
        <v>303.65606445999998</v>
      </c>
      <c r="J152" s="36">
        <f>VLOOKUP(B152,'[1]Thang 8 2022'!$B$135:$I$187,8,FALSE)</f>
        <v>357.02506367000001</v>
      </c>
      <c r="K152" s="101">
        <f t="shared" si="14"/>
        <v>85.051749963602205</v>
      </c>
    </row>
    <row r="153" spans="1:11" s="38" customFormat="1" ht="14.25" customHeight="1">
      <c r="A153" s="48">
        <v>15</v>
      </c>
      <c r="B153" s="36" t="s">
        <v>158</v>
      </c>
      <c r="C153" s="35">
        <v>13</v>
      </c>
      <c r="D153" s="36">
        <v>217.76979900000001</v>
      </c>
      <c r="E153" s="35">
        <v>2</v>
      </c>
      <c r="F153" s="36">
        <v>47.1</v>
      </c>
      <c r="G153" s="35">
        <v>5</v>
      </c>
      <c r="H153" s="36">
        <v>7.5735744599999997</v>
      </c>
      <c r="I153" s="36">
        <f t="shared" si="13"/>
        <v>272.44337345999998</v>
      </c>
      <c r="J153" s="36">
        <f>VLOOKUP(B153,'[1]Thang 8 2022'!$B$135:$I$187,8,FALSE)</f>
        <v>77.712278510000004</v>
      </c>
      <c r="K153" s="101">
        <f t="shared" si="14"/>
        <v>350.57957208775184</v>
      </c>
    </row>
    <row r="154" spans="1:11" s="38" customFormat="1" ht="14.25" customHeight="1">
      <c r="A154" s="48">
        <v>16</v>
      </c>
      <c r="B154" s="36" t="s">
        <v>163</v>
      </c>
      <c r="C154" s="35">
        <v>9</v>
      </c>
      <c r="D154" s="36">
        <v>172.65674799999999</v>
      </c>
      <c r="E154" s="35">
        <v>2</v>
      </c>
      <c r="F154" s="36">
        <v>4.4550099999999997</v>
      </c>
      <c r="G154" s="35">
        <v>5</v>
      </c>
      <c r="H154" s="36">
        <v>95.136159640000002</v>
      </c>
      <c r="I154" s="36">
        <f t="shared" si="13"/>
        <v>272.24791763999997</v>
      </c>
      <c r="J154" s="36">
        <f>VLOOKUP(B154,'[1]Thang 8 2022'!$B$135:$I$187,8,FALSE)</f>
        <v>40.487534570000001</v>
      </c>
      <c r="K154" s="101">
        <f t="shared" si="14"/>
        <v>672.42404491017624</v>
      </c>
    </row>
    <row r="155" spans="1:11" s="38" customFormat="1" ht="14.25" customHeight="1">
      <c r="A155" s="48">
        <v>17</v>
      </c>
      <c r="B155" s="36" t="s">
        <v>161</v>
      </c>
      <c r="C155" s="35">
        <v>44</v>
      </c>
      <c r="D155" s="36">
        <v>184.57432800000001</v>
      </c>
      <c r="E155" s="35">
        <v>23</v>
      </c>
      <c r="F155" s="36">
        <v>70.095196000000001</v>
      </c>
      <c r="G155" s="35">
        <v>17</v>
      </c>
      <c r="H155" s="36">
        <v>10.092410300000001</v>
      </c>
      <c r="I155" s="36">
        <f t="shared" si="13"/>
        <v>264.76193430000001</v>
      </c>
      <c r="J155" s="36">
        <f>VLOOKUP(B155,'[1]Thang 8 2022'!$B$135:$I$187,8,FALSE)</f>
        <v>242.01258893874999</v>
      </c>
      <c r="K155" s="101">
        <f t="shared" si="14"/>
        <v>109.40006693908289</v>
      </c>
    </row>
    <row r="156" spans="1:11" s="38" customFormat="1" ht="14.25" customHeight="1">
      <c r="A156" s="48">
        <v>18</v>
      </c>
      <c r="B156" s="36" t="s">
        <v>156</v>
      </c>
      <c r="C156" s="35">
        <v>12</v>
      </c>
      <c r="D156" s="36">
        <v>132.77309299999999</v>
      </c>
      <c r="E156" s="35">
        <v>17</v>
      </c>
      <c r="F156" s="36">
        <v>82.425267000000005</v>
      </c>
      <c r="G156" s="35">
        <v>2</v>
      </c>
      <c r="H156" s="36">
        <v>12.350641610000002</v>
      </c>
      <c r="I156" s="36">
        <f t="shared" si="13"/>
        <v>227.54900160999998</v>
      </c>
      <c r="J156" s="36">
        <f>VLOOKUP(B156,'[1]Thang 8 2022'!$B$135:$I$187,8,FALSE)</f>
        <v>405.43446925500001</v>
      </c>
      <c r="K156" s="101">
        <f t="shared" si="14"/>
        <v>56.124730102038242</v>
      </c>
    </row>
    <row r="157" spans="1:11" s="38" customFormat="1" ht="14.25" customHeight="1">
      <c r="A157" s="48">
        <v>19</v>
      </c>
      <c r="B157" s="36" t="s">
        <v>168</v>
      </c>
      <c r="C157" s="35">
        <v>19</v>
      </c>
      <c r="D157" s="36">
        <v>207.939627</v>
      </c>
      <c r="E157" s="35">
        <v>4</v>
      </c>
      <c r="F157" s="36">
        <v>14.484356999999999</v>
      </c>
      <c r="G157" s="35">
        <v>4</v>
      </c>
      <c r="H157" s="36">
        <v>1.0672852500000001</v>
      </c>
      <c r="I157" s="36">
        <f t="shared" si="13"/>
        <v>223.49126924999999</v>
      </c>
      <c r="J157" s="36">
        <f>VLOOKUP(B157,'[1]Thang 8 2022'!$B$135:$I$187,8,FALSE)</f>
        <v>90.104385480000005</v>
      </c>
      <c r="K157" s="101">
        <f t="shared" si="14"/>
        <v>248.03595081352304</v>
      </c>
    </row>
    <row r="158" spans="1:11" s="38" customFormat="1" ht="14.25" customHeight="1">
      <c r="A158" s="48">
        <v>20</v>
      </c>
      <c r="B158" s="36" t="s">
        <v>167</v>
      </c>
      <c r="C158" s="35">
        <v>4</v>
      </c>
      <c r="D158" s="36">
        <v>29.1</v>
      </c>
      <c r="E158" s="35">
        <v>13</v>
      </c>
      <c r="F158" s="36">
        <v>185.75956600000001</v>
      </c>
      <c r="G158" s="35">
        <v>1</v>
      </c>
      <c r="H158" s="36">
        <v>1.28145595</v>
      </c>
      <c r="I158" s="36">
        <f t="shared" si="13"/>
        <v>216.14102195000001</v>
      </c>
      <c r="J158" s="36">
        <f>VLOOKUP(B158,'[1]Thang 8 2022'!$B$135:$I$187,8,FALSE)</f>
        <v>259.21698294999999</v>
      </c>
      <c r="K158" s="101">
        <f t="shared" si="14"/>
        <v>83.382276689676289</v>
      </c>
    </row>
    <row r="159" spans="1:11" s="38" customFormat="1" ht="14.25" customHeight="1">
      <c r="A159" s="48">
        <v>21</v>
      </c>
      <c r="B159" s="36" t="s">
        <v>165</v>
      </c>
      <c r="C159" s="35">
        <v>13</v>
      </c>
      <c r="D159" s="36">
        <v>104.34</v>
      </c>
      <c r="E159" s="35">
        <v>3</v>
      </c>
      <c r="F159" s="36">
        <v>101.994451</v>
      </c>
      <c r="G159" s="35">
        <v>1</v>
      </c>
      <c r="H159" s="36">
        <v>5.0215510000000005E-2</v>
      </c>
      <c r="I159" s="36">
        <f t="shared" si="13"/>
        <v>206.38466650999999</v>
      </c>
      <c r="J159" s="36">
        <f>VLOOKUP(B159,'[1]Thang 8 2022'!$B$135:$I$187,8,FALSE)</f>
        <v>127.50778824</v>
      </c>
      <c r="K159" s="101">
        <f t="shared" si="14"/>
        <v>161.86043955333531</v>
      </c>
    </row>
    <row r="160" spans="1:11" s="38" customFormat="1" ht="14.25" customHeight="1">
      <c r="A160" s="48">
        <v>22</v>
      </c>
      <c r="B160" s="36" t="s">
        <v>169</v>
      </c>
      <c r="C160" s="35">
        <v>24</v>
      </c>
      <c r="D160" s="36">
        <v>171.30370500000001</v>
      </c>
      <c r="E160" s="35">
        <v>8</v>
      </c>
      <c r="F160" s="36">
        <v>15.84885665625</v>
      </c>
      <c r="G160" s="35">
        <v>6</v>
      </c>
      <c r="H160" s="36">
        <v>9.5578391499999995</v>
      </c>
      <c r="I160" s="36">
        <f t="shared" si="13"/>
        <v>196.71040080625002</v>
      </c>
      <c r="J160" s="36">
        <f>VLOOKUP(B160,'[1]Thang 8 2022'!$B$135:$I$187,8,FALSE)</f>
        <v>1534.832042</v>
      </c>
      <c r="K160" s="101">
        <f t="shared" si="14"/>
        <v>12.816412182138299</v>
      </c>
    </row>
    <row r="161" spans="1:11" s="38" customFormat="1" ht="14.25" customHeight="1">
      <c r="A161" s="48">
        <v>23</v>
      </c>
      <c r="B161" s="36" t="s">
        <v>164</v>
      </c>
      <c r="C161" s="35">
        <v>2</v>
      </c>
      <c r="D161" s="36">
        <v>165.08500000000001</v>
      </c>
      <c r="E161" s="35">
        <v>6</v>
      </c>
      <c r="F161" s="36">
        <v>31.292331999999998</v>
      </c>
      <c r="G161" s="35">
        <v>0</v>
      </c>
      <c r="H161" s="36">
        <v>0</v>
      </c>
      <c r="I161" s="36">
        <f t="shared" si="13"/>
        <v>196.377332</v>
      </c>
      <c r="J161" s="36">
        <f>VLOOKUP(B161,'[1]Thang 8 2022'!$B$135:$I$187,8,FALSE)</f>
        <v>71.223654269999997</v>
      </c>
      <c r="K161" s="101">
        <f t="shared" si="14"/>
        <v>275.71925930050992</v>
      </c>
    </row>
    <row r="162" spans="1:11" s="38" customFormat="1" ht="14.25" customHeight="1">
      <c r="A162" s="48">
        <v>24</v>
      </c>
      <c r="B162" s="36" t="s">
        <v>191</v>
      </c>
      <c r="C162" s="35">
        <v>1</v>
      </c>
      <c r="D162" s="36">
        <v>90.756311999999994</v>
      </c>
      <c r="E162" s="35">
        <v>1</v>
      </c>
      <c r="F162" s="36">
        <v>0.5</v>
      </c>
      <c r="G162" s="35">
        <v>0</v>
      </c>
      <c r="H162" s="36">
        <v>0</v>
      </c>
      <c r="I162" s="36">
        <f t="shared" si="13"/>
        <v>91.256311999999994</v>
      </c>
      <c r="J162" s="36">
        <f>VLOOKUP(B162,'[1]Thang 8 2022'!$B$135:$I$187,8,FALSE)</f>
        <v>109.79290829999999</v>
      </c>
      <c r="K162" s="101">
        <v>0</v>
      </c>
    </row>
    <row r="163" spans="1:11" s="38" customFormat="1" ht="14.25" customHeight="1">
      <c r="A163" s="48">
        <v>25</v>
      </c>
      <c r="B163" s="36" t="s">
        <v>175</v>
      </c>
      <c r="C163" s="35">
        <v>4</v>
      </c>
      <c r="D163" s="36">
        <v>75.400000000000006</v>
      </c>
      <c r="E163" s="35">
        <v>0</v>
      </c>
      <c r="F163" s="36">
        <v>0</v>
      </c>
      <c r="G163" s="35">
        <v>1</v>
      </c>
      <c r="H163" s="36">
        <v>0.17019999999999999</v>
      </c>
      <c r="I163" s="36">
        <f t="shared" si="13"/>
        <v>75.5702</v>
      </c>
      <c r="J163" s="36">
        <f>VLOOKUP(B163,'[1]Thang 8 2022'!$B$135:$I$187,8,FALSE)</f>
        <v>7.4283652000000009</v>
      </c>
      <c r="K163" s="101">
        <f t="shared" ref="K163:K170" si="16">I163/J163*100</f>
        <v>1017.319396197699</v>
      </c>
    </row>
    <row r="164" spans="1:11" s="38" customFormat="1" ht="14.25" customHeight="1">
      <c r="A164" s="48">
        <v>26</v>
      </c>
      <c r="B164" s="36" t="s">
        <v>184</v>
      </c>
      <c r="C164" s="35">
        <v>2</v>
      </c>
      <c r="D164" s="36">
        <v>44.313256000000003</v>
      </c>
      <c r="E164" s="35">
        <v>3</v>
      </c>
      <c r="F164" s="36">
        <v>14.892794</v>
      </c>
      <c r="G164" s="35">
        <v>5</v>
      </c>
      <c r="H164" s="36">
        <v>1.511436</v>
      </c>
      <c r="I164" s="36">
        <f t="shared" si="13"/>
        <v>60.717486000000008</v>
      </c>
      <c r="J164" s="36">
        <f>VLOOKUP(B164,'[1]Thang 8 2022'!$B$135:$I$187,8,FALSE)</f>
        <v>5.0005382699999998</v>
      </c>
      <c r="K164" s="101">
        <f t="shared" si="16"/>
        <v>1214.2190044672934</v>
      </c>
    </row>
    <row r="165" spans="1:11" s="38" customFormat="1" ht="14.25" customHeight="1">
      <c r="A165" s="48">
        <v>27</v>
      </c>
      <c r="B165" s="36" t="s">
        <v>196</v>
      </c>
      <c r="C165" s="35">
        <v>2</v>
      </c>
      <c r="D165" s="36">
        <v>0.15437901000000001</v>
      </c>
      <c r="E165" s="35">
        <v>3</v>
      </c>
      <c r="F165" s="36">
        <v>44.612963000000001</v>
      </c>
      <c r="G165" s="35">
        <v>5</v>
      </c>
      <c r="H165" s="36">
        <v>2.78802379</v>
      </c>
      <c r="I165" s="36">
        <f t="shared" si="13"/>
        <v>47.555365799999997</v>
      </c>
      <c r="J165" s="36">
        <f>VLOOKUP(B165,'[1]Thang 8 2022'!$B$135:$I$187,8,FALSE)</f>
        <v>11.067687599999999</v>
      </c>
      <c r="K165" s="101">
        <f t="shared" si="16"/>
        <v>429.6775217977783</v>
      </c>
    </row>
    <row r="166" spans="1:11" s="38" customFormat="1" ht="14.25" customHeight="1">
      <c r="A166" s="48">
        <v>28</v>
      </c>
      <c r="B166" s="36" t="s">
        <v>180</v>
      </c>
      <c r="C166" s="35">
        <v>5</v>
      </c>
      <c r="D166" s="36">
        <v>36.786000000000001</v>
      </c>
      <c r="E166" s="35">
        <v>1</v>
      </c>
      <c r="F166" s="36">
        <v>-2.3820000000000001</v>
      </c>
      <c r="G166" s="35">
        <v>5</v>
      </c>
      <c r="H166" s="36">
        <v>0.16036600000000001</v>
      </c>
      <c r="I166" s="36">
        <f t="shared" si="13"/>
        <v>34.564366000000007</v>
      </c>
      <c r="J166" s="36">
        <f>VLOOKUP(B166,'[1]Thang 8 2022'!$B$135:$I$187,8,FALSE)</f>
        <v>194.82250800000003</v>
      </c>
      <c r="K166" s="101">
        <f t="shared" si="16"/>
        <v>17.741464451325101</v>
      </c>
    </row>
    <row r="167" spans="1:11" s="38" customFormat="1" ht="14.25" customHeight="1">
      <c r="A167" s="48">
        <v>29</v>
      </c>
      <c r="B167" s="36" t="s">
        <v>172</v>
      </c>
      <c r="C167" s="35">
        <v>3</v>
      </c>
      <c r="D167" s="36">
        <v>13.172822</v>
      </c>
      <c r="E167" s="35">
        <v>2</v>
      </c>
      <c r="F167" s="36">
        <v>20</v>
      </c>
      <c r="G167" s="35">
        <v>1</v>
      </c>
      <c r="H167" s="36">
        <v>8.3692509999999998E-2</v>
      </c>
      <c r="I167" s="36">
        <f t="shared" si="13"/>
        <v>33.256514509999995</v>
      </c>
      <c r="J167" s="36">
        <f>VLOOKUP(B167,'[1]Thang 8 2022'!$B$135:$I$187,8,FALSE)</f>
        <v>24.835094000000002</v>
      </c>
      <c r="K167" s="101">
        <f t="shared" si="16"/>
        <v>133.9093562923498</v>
      </c>
    </row>
    <row r="168" spans="1:11" s="38" customFormat="1" ht="14.25" customHeight="1">
      <c r="A168" s="48">
        <v>30</v>
      </c>
      <c r="B168" s="36" t="s">
        <v>171</v>
      </c>
      <c r="C168" s="35">
        <v>2</v>
      </c>
      <c r="D168" s="36">
        <v>15.809953800000001</v>
      </c>
      <c r="E168" s="35">
        <v>2</v>
      </c>
      <c r="F168" s="36">
        <v>13</v>
      </c>
      <c r="G168" s="35">
        <v>1</v>
      </c>
      <c r="H168" s="36">
        <v>0.28000000000000003</v>
      </c>
      <c r="I168" s="36">
        <f t="shared" si="13"/>
        <v>29.089953800000004</v>
      </c>
      <c r="J168" s="36">
        <f>VLOOKUP(B168,'[1]Thang 8 2022'!$B$135:$I$187,8,FALSE)</f>
        <v>38.999602828437503</v>
      </c>
      <c r="K168" s="101">
        <f t="shared" si="16"/>
        <v>74.590384748196357</v>
      </c>
    </row>
    <row r="169" spans="1:11" s="38" customFormat="1" ht="14.25" customHeight="1">
      <c r="A169" s="48">
        <v>31</v>
      </c>
      <c r="B169" s="36" t="s">
        <v>160</v>
      </c>
      <c r="C169" s="35">
        <v>76</v>
      </c>
      <c r="D169" s="36">
        <v>11.45721874</v>
      </c>
      <c r="E169" s="35">
        <v>26</v>
      </c>
      <c r="F169" s="36">
        <v>14.288390310546875</v>
      </c>
      <c r="G169" s="35">
        <v>22</v>
      </c>
      <c r="H169" s="36">
        <v>3.0931368300000002</v>
      </c>
      <c r="I169" s="36">
        <f t="shared" si="13"/>
        <v>28.838745880546874</v>
      </c>
      <c r="J169" s="36">
        <f>VLOOKUP(B169,'[1]Thang 8 2022'!$B$135:$I$187,8,FALSE)</f>
        <v>108.32128423</v>
      </c>
      <c r="K169" s="101">
        <f t="shared" si="16"/>
        <v>26.623341927255208</v>
      </c>
    </row>
    <row r="170" spans="1:11" s="38" customFormat="1" ht="14.25" customHeight="1">
      <c r="A170" s="48">
        <v>32</v>
      </c>
      <c r="B170" s="49" t="s">
        <v>187</v>
      </c>
      <c r="C170" s="35">
        <v>1</v>
      </c>
      <c r="D170" s="36">
        <v>20.399999999999999</v>
      </c>
      <c r="E170" s="35">
        <v>1</v>
      </c>
      <c r="F170" s="36">
        <v>2</v>
      </c>
      <c r="G170" s="35">
        <v>5</v>
      </c>
      <c r="H170" s="36">
        <v>1.9175563899999999</v>
      </c>
      <c r="I170" s="36">
        <f t="shared" si="13"/>
        <v>24.31755639</v>
      </c>
      <c r="J170" s="36">
        <f>VLOOKUP(B170,'[1]Thang 8 2022'!$B$135:$I$187,8,FALSE)</f>
        <v>7.5445389400000007</v>
      </c>
      <c r="K170" s="101">
        <f t="shared" si="16"/>
        <v>322.31997983431444</v>
      </c>
    </row>
    <row r="171" spans="1:11" s="38" customFormat="1" ht="14.25" customHeight="1">
      <c r="A171" s="48">
        <v>33</v>
      </c>
      <c r="B171" s="36" t="s">
        <v>178</v>
      </c>
      <c r="C171" s="35">
        <v>2</v>
      </c>
      <c r="D171" s="36">
        <v>0.114816</v>
      </c>
      <c r="E171" s="35">
        <v>4</v>
      </c>
      <c r="F171" s="36">
        <v>2.7449080000000001</v>
      </c>
      <c r="G171" s="35">
        <v>2</v>
      </c>
      <c r="H171" s="36">
        <v>15.146955999999999</v>
      </c>
      <c r="I171" s="36">
        <f t="shared" ref="I171:I202" si="17">D171+F171+H171</f>
        <v>18.006679999999999</v>
      </c>
      <c r="J171" s="36">
        <f>VLOOKUP(B171,'[1]Thang 8 2022'!$B$135:$I$187,8,FALSE)</f>
        <v>16.948413899999998</v>
      </c>
      <c r="K171" s="101">
        <v>0</v>
      </c>
    </row>
    <row r="172" spans="1:11" s="38" customFormat="1" ht="14.25" customHeight="1">
      <c r="A172" s="48">
        <v>34</v>
      </c>
      <c r="B172" s="36" t="s">
        <v>170</v>
      </c>
      <c r="C172" s="35">
        <v>2</v>
      </c>
      <c r="D172" s="36">
        <v>6.3089680000000001</v>
      </c>
      <c r="E172" s="35">
        <v>0</v>
      </c>
      <c r="F172" s="36">
        <v>0</v>
      </c>
      <c r="G172" s="35">
        <v>5</v>
      </c>
      <c r="H172" s="36">
        <v>10.705921999999999</v>
      </c>
      <c r="I172" s="36">
        <f t="shared" si="17"/>
        <v>17.014890000000001</v>
      </c>
      <c r="J172" s="36">
        <f>VLOOKUP(B172,'[1]Thang 8 2022'!$B$135:$I$187,8,FALSE)</f>
        <v>3.0078000000000001E-2</v>
      </c>
      <c r="K172" s="101">
        <v>0</v>
      </c>
    </row>
    <row r="173" spans="1:11" s="38" customFormat="1" ht="14.25" customHeight="1">
      <c r="A173" s="48">
        <v>35</v>
      </c>
      <c r="B173" s="36" t="s">
        <v>174</v>
      </c>
      <c r="C173" s="35">
        <v>1</v>
      </c>
      <c r="D173" s="36">
        <v>4</v>
      </c>
      <c r="E173" s="35">
        <v>0</v>
      </c>
      <c r="F173" s="36">
        <v>0</v>
      </c>
      <c r="G173" s="35">
        <v>4</v>
      </c>
      <c r="H173" s="36">
        <v>8.5325263499999995</v>
      </c>
      <c r="I173" s="36">
        <f t="shared" si="17"/>
        <v>12.532526349999999</v>
      </c>
      <c r="J173" s="36">
        <f>VLOOKUP(B173,'[1]Thang 8 2022'!$B$135:$I$187,8,FALSE)</f>
        <v>82.580032569999986</v>
      </c>
      <c r="K173" s="101">
        <f>I173/J173*100</f>
        <v>15.176218705625539</v>
      </c>
    </row>
    <row r="174" spans="1:11" s="38" customFormat="1" ht="14.25" customHeight="1">
      <c r="A174" s="48">
        <v>36</v>
      </c>
      <c r="B174" s="36" t="s">
        <v>173</v>
      </c>
      <c r="C174" s="35">
        <v>2</v>
      </c>
      <c r="D174" s="36">
        <v>6.6</v>
      </c>
      <c r="E174" s="35">
        <v>1</v>
      </c>
      <c r="F174" s="36">
        <v>5</v>
      </c>
      <c r="G174" s="35">
        <v>4</v>
      </c>
      <c r="H174" s="36">
        <v>0.76631227000000002</v>
      </c>
      <c r="I174" s="36">
        <f t="shared" si="17"/>
        <v>12.36631227</v>
      </c>
      <c r="J174" s="36">
        <f>VLOOKUP(B174,'[1]Thang 8 2022'!$B$135:$I$187,8,FALSE)</f>
        <v>17.055551149999999</v>
      </c>
      <c r="K174" s="101">
        <f>I174/J174*100</f>
        <v>72.50608415548038</v>
      </c>
    </row>
    <row r="175" spans="1:11" s="38" customFormat="1" ht="14.25" customHeight="1">
      <c r="A175" s="48">
        <v>37</v>
      </c>
      <c r="B175" s="36" t="s">
        <v>198</v>
      </c>
      <c r="C175" s="35">
        <v>0</v>
      </c>
      <c r="D175" s="36">
        <v>0</v>
      </c>
      <c r="E175" s="35">
        <v>0</v>
      </c>
      <c r="F175" s="36">
        <v>0</v>
      </c>
      <c r="G175" s="35">
        <v>1</v>
      </c>
      <c r="H175" s="36">
        <v>10.101756460000001</v>
      </c>
      <c r="I175" s="36">
        <f t="shared" si="17"/>
        <v>10.101756460000001</v>
      </c>
      <c r="J175" s="36">
        <f>VLOOKUP(B175,'[1]Thang 8 2022'!$B$135:$I$187,8,FALSE)</f>
        <v>1.7231723600000002</v>
      </c>
      <c r="K175" s="101">
        <v>0</v>
      </c>
    </row>
    <row r="176" spans="1:11" s="38" customFormat="1" ht="14.25" customHeight="1">
      <c r="A176" s="48">
        <v>38</v>
      </c>
      <c r="B176" s="36" t="s">
        <v>188</v>
      </c>
      <c r="C176" s="35">
        <v>0</v>
      </c>
      <c r="D176" s="36">
        <v>0</v>
      </c>
      <c r="E176" s="35">
        <v>0</v>
      </c>
      <c r="F176" s="36">
        <v>0</v>
      </c>
      <c r="G176" s="35">
        <v>2</v>
      </c>
      <c r="H176" s="36">
        <v>7.3177562199999997</v>
      </c>
      <c r="I176" s="36">
        <f t="shared" si="17"/>
        <v>7.3177562199999997</v>
      </c>
      <c r="J176" s="36">
        <f>VLOOKUP(B176,'[1]Thang 8 2022'!$B$135:$I$187,8,FALSE)</f>
        <v>23.008823530000001</v>
      </c>
      <c r="K176" s="101">
        <v>0</v>
      </c>
    </row>
    <row r="177" spans="1:11" s="38" customFormat="1" ht="14.25" customHeight="1">
      <c r="A177" s="48">
        <v>39</v>
      </c>
      <c r="B177" s="36" t="s">
        <v>192</v>
      </c>
      <c r="C177" s="35">
        <v>2</v>
      </c>
      <c r="D177" s="36">
        <v>5.2858690199999998</v>
      </c>
      <c r="E177" s="35">
        <v>1</v>
      </c>
      <c r="F177" s="36">
        <v>5.2664000000000002E-2</v>
      </c>
      <c r="G177" s="35">
        <v>1</v>
      </c>
      <c r="H177" s="36">
        <v>0.83692514000000007</v>
      </c>
      <c r="I177" s="36">
        <f t="shared" si="17"/>
        <v>6.1754581599999998</v>
      </c>
      <c r="J177" s="36">
        <f>VLOOKUP(B177,'[1]Thang 8 2022'!$B$135:$I$187,8,FALSE)</f>
        <v>1.7805980000000001</v>
      </c>
      <c r="K177" s="101">
        <f>I177/J177*100</f>
        <v>346.81933597589125</v>
      </c>
    </row>
    <row r="178" spans="1:11" s="38" customFormat="1" ht="14.25" customHeight="1">
      <c r="A178" s="48">
        <v>40</v>
      </c>
      <c r="B178" s="36" t="s">
        <v>182</v>
      </c>
      <c r="C178" s="35">
        <v>0</v>
      </c>
      <c r="D178" s="36">
        <v>0</v>
      </c>
      <c r="E178" s="35">
        <v>0</v>
      </c>
      <c r="F178" s="36">
        <v>0</v>
      </c>
      <c r="G178" s="35">
        <v>9</v>
      </c>
      <c r="H178" s="36">
        <v>4.17824375</v>
      </c>
      <c r="I178" s="36">
        <f t="shared" si="17"/>
        <v>4.17824375</v>
      </c>
      <c r="J178" s="36">
        <f>VLOOKUP(B178,'[1]Thang 8 2022'!$B$135:$I$187,8,FALSE)</f>
        <v>6.4197868974999999</v>
      </c>
      <c r="K178" s="101">
        <f>I178/J178*100</f>
        <v>65.08383871164159</v>
      </c>
    </row>
    <row r="179" spans="1:11" s="38" customFormat="1" ht="14.25" customHeight="1">
      <c r="A179" s="48">
        <v>41</v>
      </c>
      <c r="B179" s="36" t="s">
        <v>190</v>
      </c>
      <c r="C179" s="35">
        <v>2</v>
      </c>
      <c r="D179" s="36">
        <v>4.056114</v>
      </c>
      <c r="E179" s="35">
        <v>0</v>
      </c>
      <c r="F179" s="36">
        <v>0</v>
      </c>
      <c r="G179" s="35">
        <v>0</v>
      </c>
      <c r="H179" s="36">
        <v>0</v>
      </c>
      <c r="I179" s="36">
        <f t="shared" si="17"/>
        <v>4.056114</v>
      </c>
      <c r="J179" s="36">
        <f>VLOOKUP(B179,'[1]Thang 8 2022'!$B$135:$I$187,8,FALSE)</f>
        <v>1.1280362500000001</v>
      </c>
      <c r="K179" s="101">
        <f>I179/J179*100</f>
        <v>359.57301904083312</v>
      </c>
    </row>
    <row r="180" spans="1:11" s="38" customFormat="1" ht="14.25" customHeight="1">
      <c r="A180" s="48">
        <v>42</v>
      </c>
      <c r="B180" s="182" t="s">
        <v>194</v>
      </c>
      <c r="C180" s="35">
        <v>2</v>
      </c>
      <c r="D180" s="36">
        <v>3.5834739999999998</v>
      </c>
      <c r="E180" s="35">
        <v>0</v>
      </c>
      <c r="F180" s="36">
        <v>0</v>
      </c>
      <c r="G180" s="35">
        <v>0</v>
      </c>
      <c r="H180" s="36">
        <v>0</v>
      </c>
      <c r="I180" s="36">
        <f t="shared" si="17"/>
        <v>3.5834739999999998</v>
      </c>
      <c r="J180" s="36">
        <f>VLOOKUP(B180,'[1]Thang 8 2022'!$B$135:$I$187,8,FALSE)</f>
        <v>0.13715442</v>
      </c>
      <c r="K180" s="101">
        <v>0</v>
      </c>
    </row>
    <row r="181" spans="1:11" s="38" customFormat="1" ht="14.25" customHeight="1">
      <c r="A181" s="48">
        <v>43</v>
      </c>
      <c r="B181" s="36" t="s">
        <v>181</v>
      </c>
      <c r="C181" s="35">
        <v>1</v>
      </c>
      <c r="D181" s="36">
        <v>0.17152700000000001</v>
      </c>
      <c r="E181" s="35">
        <v>0</v>
      </c>
      <c r="F181" s="36">
        <v>0</v>
      </c>
      <c r="G181" s="35">
        <v>10</v>
      </c>
      <c r="H181" s="36">
        <v>2.30496189</v>
      </c>
      <c r="I181" s="36">
        <f t="shared" si="17"/>
        <v>2.4764888900000002</v>
      </c>
      <c r="J181" s="36">
        <f>VLOOKUP(B181,'[1]Thang 8 2022'!$B$135:$I$187,8,FALSE)</f>
        <v>1.4598763100000001</v>
      </c>
      <c r="K181" s="101">
        <f>I181/J181*100</f>
        <v>169.63689821091762</v>
      </c>
    </row>
    <row r="182" spans="1:11" s="38" customFormat="1" ht="14.25" customHeight="1">
      <c r="A182" s="48">
        <v>44</v>
      </c>
      <c r="B182" s="49" t="s">
        <v>185</v>
      </c>
      <c r="C182" s="35">
        <v>1</v>
      </c>
      <c r="D182" s="36">
        <v>4.2500000000000003E-2</v>
      </c>
      <c r="E182" s="35">
        <v>1</v>
      </c>
      <c r="F182" s="36">
        <v>0.5</v>
      </c>
      <c r="G182" s="35">
        <v>26</v>
      </c>
      <c r="H182" s="36">
        <v>1.76322165</v>
      </c>
      <c r="I182" s="36">
        <f t="shared" si="17"/>
        <v>2.3057216499999997</v>
      </c>
      <c r="J182" s="36">
        <f>VLOOKUP(B182,'[1]Thang 8 2022'!$B$135:$I$187,8,FALSE)</f>
        <v>7.0802039500000014</v>
      </c>
      <c r="K182" s="101">
        <f>I182/J182*100</f>
        <v>32.565751866512258</v>
      </c>
    </row>
    <row r="183" spans="1:11" s="38" customFormat="1" ht="14.25" customHeight="1">
      <c r="A183" s="48">
        <v>45</v>
      </c>
      <c r="B183" s="36" t="s">
        <v>189</v>
      </c>
      <c r="C183" s="35">
        <v>0</v>
      </c>
      <c r="D183" s="36">
        <v>0</v>
      </c>
      <c r="E183" s="35">
        <v>0</v>
      </c>
      <c r="F183" s="36">
        <v>0</v>
      </c>
      <c r="G183" s="35">
        <v>2</v>
      </c>
      <c r="H183" s="36">
        <v>1.6813770899999998</v>
      </c>
      <c r="I183" s="36">
        <f t="shared" si="17"/>
        <v>1.6813770899999998</v>
      </c>
      <c r="J183" s="36">
        <f>VLOOKUP(B183,'[1]Thang 8 2022'!$B$135:$I$187,8,FALSE)</f>
        <v>0.10765653</v>
      </c>
      <c r="K183" s="101">
        <v>0</v>
      </c>
    </row>
    <row r="184" spans="1:11" s="38" customFormat="1" ht="14.25" customHeight="1">
      <c r="A184" s="48">
        <v>46</v>
      </c>
      <c r="B184" s="36" t="s">
        <v>166</v>
      </c>
      <c r="C184" s="35">
        <v>0</v>
      </c>
      <c r="D184" s="36">
        <v>0</v>
      </c>
      <c r="E184" s="35">
        <v>0</v>
      </c>
      <c r="F184" s="36">
        <v>0</v>
      </c>
      <c r="G184" s="35">
        <v>8</v>
      </c>
      <c r="H184" s="36">
        <v>1.5019871999999999</v>
      </c>
      <c r="I184" s="36">
        <f t="shared" si="17"/>
        <v>1.5019871999999999</v>
      </c>
      <c r="J184" s="36">
        <f>VLOOKUP(B184,'[1]Thang 8 2022'!$B$135:$I$187,8,FALSE)</f>
        <v>30.887567229999998</v>
      </c>
      <c r="K184" s="101">
        <f>I184/J184*100</f>
        <v>4.8627565544921678</v>
      </c>
    </row>
    <row r="185" spans="1:11" s="38" customFormat="1" ht="14.25" customHeight="1">
      <c r="A185" s="48">
        <v>47</v>
      </c>
      <c r="B185" s="36" t="s">
        <v>177</v>
      </c>
      <c r="C185" s="35">
        <v>0</v>
      </c>
      <c r="D185" s="36">
        <v>0</v>
      </c>
      <c r="E185" s="35">
        <v>0</v>
      </c>
      <c r="F185" s="36">
        <v>0</v>
      </c>
      <c r="G185" s="35">
        <v>1</v>
      </c>
      <c r="H185" s="36">
        <v>0.84445194999999995</v>
      </c>
      <c r="I185" s="36">
        <f t="shared" si="17"/>
        <v>0.84445194999999995</v>
      </c>
      <c r="J185" s="36">
        <f>VLOOKUP(B185,'[1]Thang 8 2022'!$B$135:$I$187,8,FALSE)</f>
        <v>1.23472885</v>
      </c>
      <c r="K185" s="101">
        <f>I185/J185*100</f>
        <v>68.39169182772396</v>
      </c>
    </row>
    <row r="186" spans="1:11" s="38" customFormat="1" ht="14.25" customHeight="1">
      <c r="A186" s="48">
        <v>48</v>
      </c>
      <c r="B186" s="36" t="s">
        <v>183</v>
      </c>
      <c r="C186" s="35">
        <v>0</v>
      </c>
      <c r="D186" s="36">
        <v>0</v>
      </c>
      <c r="E186" s="35">
        <v>0</v>
      </c>
      <c r="F186" s="36">
        <v>0</v>
      </c>
      <c r="G186" s="35">
        <v>1</v>
      </c>
      <c r="H186" s="36">
        <v>0.35397271999999996</v>
      </c>
      <c r="I186" s="36">
        <f t="shared" si="17"/>
        <v>0.35397271999999996</v>
      </c>
      <c r="J186" s="36"/>
      <c r="K186" s="101">
        <v>0</v>
      </c>
    </row>
    <row r="187" spans="1:11" s="38" customFormat="1" ht="14.25" customHeight="1">
      <c r="A187" s="48">
        <v>49</v>
      </c>
      <c r="B187" s="36" t="s">
        <v>264</v>
      </c>
      <c r="C187" s="35">
        <v>1</v>
      </c>
      <c r="D187" s="36">
        <v>5.1063830000000004E-2</v>
      </c>
      <c r="E187" s="35">
        <v>1</v>
      </c>
      <c r="F187" s="36">
        <v>0.3</v>
      </c>
      <c r="G187" s="35">
        <v>0</v>
      </c>
      <c r="H187" s="36">
        <v>0</v>
      </c>
      <c r="I187" s="36">
        <f t="shared" si="17"/>
        <v>0.35106382999999997</v>
      </c>
      <c r="J187" s="36">
        <f>VLOOKUP(B187,'[1]Thang 8 2022'!$B$135:$I$187,8,FALSE)</f>
        <v>0.46816140000000001</v>
      </c>
      <c r="K187" s="101">
        <f>I187/J187*100</f>
        <v>74.98777771939335</v>
      </c>
    </row>
    <row r="188" spans="1:11" s="38" customFormat="1" ht="14.25" customHeight="1">
      <c r="A188" s="48">
        <v>50</v>
      </c>
      <c r="B188" s="183" t="s">
        <v>193</v>
      </c>
      <c r="C188" s="35">
        <v>1</v>
      </c>
      <c r="D188" s="36">
        <v>0.31</v>
      </c>
      <c r="E188" s="35">
        <v>0</v>
      </c>
      <c r="F188" s="36">
        <v>0</v>
      </c>
      <c r="G188" s="35">
        <v>1</v>
      </c>
      <c r="H188" s="36">
        <v>1.7045000000000001E-2</v>
      </c>
      <c r="I188" s="36">
        <f t="shared" si="17"/>
        <v>0.32704499999999997</v>
      </c>
      <c r="J188" s="36">
        <f>VLOOKUP(B188,'[1]Thang 8 2022'!$B$135:$I$187,8,FALSE)</f>
        <v>0.86432255000000002</v>
      </c>
      <c r="K188" s="101">
        <f>I188/J188*100</f>
        <v>37.838304693080147</v>
      </c>
    </row>
    <row r="189" spans="1:11" s="38" customFormat="1" ht="14.25" customHeight="1">
      <c r="A189" s="48">
        <v>51</v>
      </c>
      <c r="B189" s="183" t="s">
        <v>199</v>
      </c>
      <c r="C189" s="35">
        <v>0</v>
      </c>
      <c r="D189" s="36">
        <v>0</v>
      </c>
      <c r="E189" s="35">
        <v>0</v>
      </c>
      <c r="F189" s="36">
        <v>0</v>
      </c>
      <c r="G189" s="35">
        <v>1</v>
      </c>
      <c r="H189" s="36">
        <v>0.20532464</v>
      </c>
      <c r="I189" s="36">
        <f t="shared" si="17"/>
        <v>0.20532464</v>
      </c>
      <c r="J189" s="36">
        <f>VLOOKUP(B189,'[1]Thang 8 2022'!$B$135:$I$187,8,FALSE)</f>
        <v>9.5168059999999999E-2</v>
      </c>
      <c r="K189" s="101">
        <v>0</v>
      </c>
    </row>
    <row r="190" spans="1:11" s="38" customFormat="1" ht="14.25" customHeight="1">
      <c r="A190" s="48">
        <v>52</v>
      </c>
      <c r="B190" s="186" t="s">
        <v>200</v>
      </c>
      <c r="C190" s="35">
        <v>1</v>
      </c>
      <c r="D190" s="36">
        <v>2.1999999999999999E-2</v>
      </c>
      <c r="E190" s="35">
        <v>0</v>
      </c>
      <c r="F190" s="36">
        <v>0</v>
      </c>
      <c r="G190" s="35">
        <v>1</v>
      </c>
      <c r="H190" s="36">
        <v>0.14138176000000002</v>
      </c>
      <c r="I190" s="36">
        <f t="shared" si="17"/>
        <v>0.16338176000000001</v>
      </c>
      <c r="J190" s="36"/>
      <c r="K190" s="101"/>
    </row>
    <row r="191" spans="1:11" s="38" customFormat="1" ht="14.25" customHeight="1">
      <c r="A191" s="48">
        <v>53</v>
      </c>
      <c r="B191" s="186" t="s">
        <v>146</v>
      </c>
      <c r="C191" s="35">
        <v>0</v>
      </c>
      <c r="D191" s="36">
        <v>0</v>
      </c>
      <c r="E191" s="35">
        <v>0</v>
      </c>
      <c r="F191" s="36">
        <v>0</v>
      </c>
      <c r="G191" s="35">
        <v>1</v>
      </c>
      <c r="H191" s="36">
        <v>5.0999999999999997E-2</v>
      </c>
      <c r="I191" s="36">
        <f t="shared" si="17"/>
        <v>5.0999999999999997E-2</v>
      </c>
      <c r="J191" s="36"/>
      <c r="K191" s="101"/>
    </row>
    <row r="192" spans="1:11" s="38" customFormat="1" ht="14.25" customHeight="1">
      <c r="A192" s="48">
        <v>54</v>
      </c>
      <c r="B192" s="36" t="s">
        <v>186</v>
      </c>
      <c r="C192" s="35">
        <v>0</v>
      </c>
      <c r="D192" s="36">
        <v>0</v>
      </c>
      <c r="E192" s="35">
        <v>0</v>
      </c>
      <c r="F192" s="36">
        <v>0</v>
      </c>
      <c r="G192" s="35">
        <v>1</v>
      </c>
      <c r="H192" s="97">
        <v>4.2326300000000002E-3</v>
      </c>
      <c r="I192" s="97">
        <f t="shared" si="17"/>
        <v>4.2326300000000002E-3</v>
      </c>
      <c r="J192" s="36"/>
      <c r="K192" s="101"/>
    </row>
    <row r="193" spans="1:11" s="42" customFormat="1" ht="12.75">
      <c r="A193" s="194" t="s">
        <v>62</v>
      </c>
      <c r="B193" s="195"/>
      <c r="C193" s="53">
        <f t="shared" ref="C193:I193" si="18">SUM(C139:C192)</f>
        <v>1924</v>
      </c>
      <c r="D193" s="54">
        <f t="shared" si="18"/>
        <v>8872.2233908799972</v>
      </c>
      <c r="E193" s="53">
        <f t="shared" si="18"/>
        <v>830</v>
      </c>
      <c r="F193" s="54">
        <f t="shared" si="18"/>
        <v>4532.0687172879689</v>
      </c>
      <c r="G193" s="53">
        <f t="shared" si="18"/>
        <v>2268</v>
      </c>
      <c r="H193" s="54">
        <f t="shared" si="18"/>
        <v>4741.9534796699973</v>
      </c>
      <c r="I193" s="54">
        <f t="shared" si="18"/>
        <v>18146.245587837973</v>
      </c>
      <c r="J193" s="54"/>
      <c r="K193" s="105">
        <f>I193/'thang 8'!D10*100</f>
        <v>108.16964652710948</v>
      </c>
    </row>
    <row r="197" spans="1:11" ht="15.75">
      <c r="A197" s="196" t="s">
        <v>323</v>
      </c>
      <c r="B197" s="196"/>
      <c r="C197" s="196"/>
      <c r="D197" s="196"/>
      <c r="E197" s="196"/>
      <c r="F197" s="196"/>
      <c r="G197" s="196"/>
      <c r="H197" s="196"/>
      <c r="I197" s="196"/>
      <c r="J197" s="196"/>
      <c r="K197" s="196"/>
    </row>
    <row r="198" spans="1:11">
      <c r="A198" s="197" t="str">
        <f>A6</f>
        <v>Tính từ 01/01/2023 đến 20/08/2023</v>
      </c>
      <c r="B198" s="197"/>
      <c r="C198" s="197"/>
      <c r="D198" s="197"/>
      <c r="E198" s="197"/>
      <c r="F198" s="197"/>
      <c r="G198" s="197"/>
      <c r="H198" s="197"/>
      <c r="I198" s="197"/>
      <c r="J198" s="197"/>
      <c r="K198" s="197"/>
    </row>
    <row r="199" spans="1:11">
      <c r="D199" s="24"/>
      <c r="E199" s="25"/>
      <c r="F199" s="106"/>
      <c r="J199" s="24"/>
    </row>
    <row r="200" spans="1:11" ht="60.75" customHeight="1">
      <c r="A200" s="28" t="s">
        <v>1</v>
      </c>
      <c r="B200" s="29" t="s">
        <v>309</v>
      </c>
      <c r="C200" s="30" t="s">
        <v>37</v>
      </c>
      <c r="D200" s="31" t="s">
        <v>38</v>
      </c>
      <c r="E200" s="107" t="s">
        <v>292</v>
      </c>
      <c r="F200" s="31" t="s">
        <v>293</v>
      </c>
      <c r="G200" s="30" t="s">
        <v>41</v>
      </c>
      <c r="H200" s="31" t="s">
        <v>294</v>
      </c>
      <c r="I200" s="31" t="s">
        <v>43</v>
      </c>
      <c r="J200" s="31" t="s">
        <v>313</v>
      </c>
      <c r="K200" s="100" t="s">
        <v>289</v>
      </c>
    </row>
    <row r="201" spans="1:11" s="46" customFormat="1" ht="16.5" customHeight="1">
      <c r="A201" s="108" t="s">
        <v>295</v>
      </c>
      <c r="B201" s="109" t="s">
        <v>296</v>
      </c>
      <c r="C201" s="110">
        <f t="shared" ref="C201:J201" si="19">SUM(C202:C212)</f>
        <v>692</v>
      </c>
      <c r="D201" s="111">
        <f t="shared" si="19"/>
        <v>3386.2619520400003</v>
      </c>
      <c r="E201" s="110">
        <f t="shared" si="19"/>
        <v>330</v>
      </c>
      <c r="F201" s="111">
        <f>SUM(F202:F212)</f>
        <v>2415.8358831917972</v>
      </c>
      <c r="G201" s="110">
        <f t="shared" si="19"/>
        <v>367</v>
      </c>
      <c r="H201" s="111">
        <f t="shared" si="19"/>
        <v>2307.6081075400002</v>
      </c>
      <c r="I201" s="112">
        <f t="shared" si="19"/>
        <v>8109.7059427717968</v>
      </c>
      <c r="J201" s="112">
        <f t="shared" si="19"/>
        <v>5278.4323437327421</v>
      </c>
      <c r="K201" s="147">
        <f t="shared" ref="K201" si="20">I201/J201*100</f>
        <v>153.63853156895567</v>
      </c>
    </row>
    <row r="202" spans="1:11" s="38" customFormat="1" ht="16.5" customHeight="1">
      <c r="A202" s="48">
        <v>1</v>
      </c>
      <c r="B202" s="113" t="s">
        <v>149</v>
      </c>
      <c r="C202" s="114">
        <f t="shared" ref="C202:C212" si="21">VLOOKUP(B202,$B$139:$K$192,2,FALSE)</f>
        <v>262</v>
      </c>
      <c r="D202" s="115">
        <f t="shared" ref="D202:D212" si="22">VLOOKUP(B202,$B$139:$K$192,3,FALSE)</f>
        <v>120.11855205000001</v>
      </c>
      <c r="E202" s="114">
        <f t="shared" ref="E202:E212" si="23">VLOOKUP(B202,$B$139:$K$192,4,FALSE)</f>
        <v>115</v>
      </c>
      <c r="F202" s="115">
        <f t="shared" ref="F202:F212" si="24">VLOOKUP(B202,$B$139:$K$192,5,FALSE)</f>
        <v>196.39587447265626</v>
      </c>
      <c r="G202" s="114">
        <f t="shared" ref="G202:G212" si="25">VLOOKUP(B202,$B$139:$K$192,6,FALSE)</f>
        <v>230</v>
      </c>
      <c r="H202" s="115">
        <f t="shared" ref="H202:H212" si="26">VLOOKUP(B202,$B$139:$K$192,7,FALSE)</f>
        <v>2024.8666333599997</v>
      </c>
      <c r="I202" s="184">
        <f t="shared" ref="I202:I212" si="27">D202+F202+H202</f>
        <v>2341.3810598826558</v>
      </c>
      <c r="J202" s="115">
        <f t="shared" ref="J202:J212" si="28">VLOOKUP(B202,$B$139:$K$192,9,FALSE)</f>
        <v>810.78346444523436</v>
      </c>
      <c r="K202" s="101">
        <f t="shared" ref="K202:K212" si="29">I202/J202*100</f>
        <v>288.78007045749365</v>
      </c>
    </row>
    <row r="203" spans="1:11" s="38" customFormat="1" ht="16.5" customHeight="1">
      <c r="A203" s="48">
        <v>2</v>
      </c>
      <c r="B203" s="114" t="s">
        <v>153</v>
      </c>
      <c r="C203" s="114">
        <f t="shared" si="21"/>
        <v>67</v>
      </c>
      <c r="D203" s="115">
        <f t="shared" si="22"/>
        <v>488.39986113999998</v>
      </c>
      <c r="E203" s="114">
        <f t="shared" si="23"/>
        <v>34</v>
      </c>
      <c r="F203" s="115">
        <f t="shared" si="24"/>
        <v>1474.1497710000001</v>
      </c>
      <c r="G203" s="114">
        <f t="shared" si="25"/>
        <v>36</v>
      </c>
      <c r="H203" s="115">
        <f t="shared" si="26"/>
        <v>120.64743116</v>
      </c>
      <c r="I203" s="184">
        <f t="shared" si="27"/>
        <v>2083.1970633000001</v>
      </c>
      <c r="J203" s="115">
        <f t="shared" si="28"/>
        <v>1209.4832923987501</v>
      </c>
      <c r="K203" s="101">
        <f t="shared" si="29"/>
        <v>172.23859778735979</v>
      </c>
    </row>
    <row r="204" spans="1:11" s="38" customFormat="1" ht="16.5" customHeight="1">
      <c r="A204" s="48">
        <v>3</v>
      </c>
      <c r="B204" s="114" t="s">
        <v>154</v>
      </c>
      <c r="C204" s="114">
        <f t="shared" si="21"/>
        <v>219</v>
      </c>
      <c r="D204" s="115">
        <f t="shared" si="22"/>
        <v>782.61290684999994</v>
      </c>
      <c r="E204" s="114">
        <f t="shared" si="23"/>
        <v>96</v>
      </c>
      <c r="F204" s="115">
        <f t="shared" si="24"/>
        <v>301.38476159414063</v>
      </c>
      <c r="G204" s="114">
        <f t="shared" si="25"/>
        <v>53</v>
      </c>
      <c r="H204" s="115">
        <f t="shared" si="26"/>
        <v>23.394521449999999</v>
      </c>
      <c r="I204" s="184">
        <f t="shared" si="27"/>
        <v>1107.3921898941405</v>
      </c>
      <c r="J204" s="115">
        <f t="shared" si="28"/>
        <v>1747.6677524250063</v>
      </c>
      <c r="K204" s="101">
        <f t="shared" si="29"/>
        <v>63.363999728069572</v>
      </c>
    </row>
    <row r="205" spans="1:11" s="38" customFormat="1" ht="16.5" customHeight="1">
      <c r="A205" s="48">
        <v>4</v>
      </c>
      <c r="B205" s="113" t="s">
        <v>176</v>
      </c>
      <c r="C205" s="114">
        <f t="shared" si="21"/>
        <v>14</v>
      </c>
      <c r="D205" s="115">
        <f t="shared" si="22"/>
        <v>727.24252899999999</v>
      </c>
      <c r="E205" s="114">
        <f t="shared" si="23"/>
        <v>0</v>
      </c>
      <c r="F205" s="115">
        <f t="shared" si="24"/>
        <v>0</v>
      </c>
      <c r="G205" s="114">
        <f t="shared" si="25"/>
        <v>3</v>
      </c>
      <c r="H205" s="115">
        <f t="shared" si="26"/>
        <v>6.6034809299999999</v>
      </c>
      <c r="I205" s="184">
        <f t="shared" si="27"/>
        <v>733.84600993000004</v>
      </c>
      <c r="J205" s="115">
        <f t="shared" si="28"/>
        <v>146.64393092</v>
      </c>
      <c r="K205" s="101">
        <f t="shared" si="29"/>
        <v>500.42712666393385</v>
      </c>
    </row>
    <row r="206" spans="1:11" s="38" customFormat="1" ht="16.5" customHeight="1">
      <c r="A206" s="48">
        <v>5</v>
      </c>
      <c r="B206" s="116" t="s">
        <v>155</v>
      </c>
      <c r="C206" s="114">
        <f t="shared" si="21"/>
        <v>29</v>
      </c>
      <c r="D206" s="115">
        <f t="shared" si="22"/>
        <v>390.20430699999997</v>
      </c>
      <c r="E206" s="114">
        <f t="shared" si="23"/>
        <v>36</v>
      </c>
      <c r="F206" s="115">
        <f t="shared" si="24"/>
        <v>170.451195125</v>
      </c>
      <c r="G206" s="114">
        <f t="shared" si="25"/>
        <v>15</v>
      </c>
      <c r="H206" s="115">
        <f t="shared" si="26"/>
        <v>13.22912833</v>
      </c>
      <c r="I206" s="184">
        <f t="shared" si="27"/>
        <v>573.88463045499998</v>
      </c>
      <c r="J206" s="115">
        <f t="shared" si="28"/>
        <v>450.87877186000003</v>
      </c>
      <c r="K206" s="101">
        <f t="shared" si="29"/>
        <v>127.28135948551463</v>
      </c>
    </row>
    <row r="207" spans="1:11" s="38" customFormat="1" ht="16.5" customHeight="1">
      <c r="A207" s="48">
        <v>6</v>
      </c>
      <c r="B207" s="116" t="s">
        <v>163</v>
      </c>
      <c r="C207" s="114">
        <f t="shared" si="21"/>
        <v>9</v>
      </c>
      <c r="D207" s="115">
        <f t="shared" si="22"/>
        <v>172.65674799999999</v>
      </c>
      <c r="E207" s="114">
        <f t="shared" si="23"/>
        <v>2</v>
      </c>
      <c r="F207" s="115">
        <f t="shared" si="24"/>
        <v>4.4550099999999997</v>
      </c>
      <c r="G207" s="114">
        <f t="shared" si="25"/>
        <v>5</v>
      </c>
      <c r="H207" s="115">
        <f t="shared" si="26"/>
        <v>95.136159640000002</v>
      </c>
      <c r="I207" s="184">
        <f t="shared" si="27"/>
        <v>272.24791763999997</v>
      </c>
      <c r="J207" s="115">
        <f t="shared" si="28"/>
        <v>40.487534570000001</v>
      </c>
      <c r="K207" s="101">
        <f t="shared" si="29"/>
        <v>672.42404491017624</v>
      </c>
    </row>
    <row r="208" spans="1:11" s="38" customFormat="1" ht="16.5" customHeight="1">
      <c r="A208" s="48">
        <v>7</v>
      </c>
      <c r="B208" s="114" t="s">
        <v>161</v>
      </c>
      <c r="C208" s="114">
        <f t="shared" si="21"/>
        <v>44</v>
      </c>
      <c r="D208" s="115">
        <f t="shared" si="22"/>
        <v>184.57432800000001</v>
      </c>
      <c r="E208" s="114">
        <f t="shared" si="23"/>
        <v>23</v>
      </c>
      <c r="F208" s="115">
        <f t="shared" si="24"/>
        <v>70.095196000000001</v>
      </c>
      <c r="G208" s="114">
        <f t="shared" si="25"/>
        <v>17</v>
      </c>
      <c r="H208" s="115">
        <f t="shared" si="26"/>
        <v>10.092410300000001</v>
      </c>
      <c r="I208" s="184">
        <f t="shared" si="27"/>
        <v>264.76193430000001</v>
      </c>
      <c r="J208" s="115">
        <f t="shared" si="28"/>
        <v>242.01258893874999</v>
      </c>
      <c r="K208" s="101">
        <f t="shared" si="29"/>
        <v>109.40006693908289</v>
      </c>
    </row>
    <row r="209" spans="1:11" s="38" customFormat="1" ht="16.5" customHeight="1">
      <c r="A209" s="48">
        <v>8</v>
      </c>
      <c r="B209" s="114" t="s">
        <v>156</v>
      </c>
      <c r="C209" s="114">
        <f t="shared" si="21"/>
        <v>12</v>
      </c>
      <c r="D209" s="115">
        <f t="shared" si="22"/>
        <v>132.77309299999999</v>
      </c>
      <c r="E209" s="114">
        <f t="shared" si="23"/>
        <v>17</v>
      </c>
      <c r="F209" s="115">
        <f t="shared" si="24"/>
        <v>82.425267000000005</v>
      </c>
      <c r="G209" s="114">
        <f t="shared" si="25"/>
        <v>2</v>
      </c>
      <c r="H209" s="115">
        <f t="shared" si="26"/>
        <v>12.350641610000002</v>
      </c>
      <c r="I209" s="184">
        <f t="shared" si="27"/>
        <v>227.54900160999998</v>
      </c>
      <c r="J209" s="115">
        <f t="shared" si="28"/>
        <v>405.43446925500001</v>
      </c>
      <c r="K209" s="101">
        <f t="shared" si="29"/>
        <v>56.124730102038242</v>
      </c>
    </row>
    <row r="210" spans="1:11" s="38" customFormat="1" ht="16.5" customHeight="1">
      <c r="A210" s="48">
        <v>9</v>
      </c>
      <c r="B210" s="114" t="s">
        <v>168</v>
      </c>
      <c r="C210" s="114">
        <f t="shared" si="21"/>
        <v>19</v>
      </c>
      <c r="D210" s="115">
        <f t="shared" si="22"/>
        <v>207.939627</v>
      </c>
      <c r="E210" s="114">
        <f t="shared" si="23"/>
        <v>4</v>
      </c>
      <c r="F210" s="115">
        <f t="shared" si="24"/>
        <v>14.484356999999999</v>
      </c>
      <c r="G210" s="114">
        <f t="shared" si="25"/>
        <v>4</v>
      </c>
      <c r="H210" s="115">
        <f t="shared" si="26"/>
        <v>1.0672852500000001</v>
      </c>
      <c r="I210" s="184">
        <f t="shared" si="27"/>
        <v>223.49126924999999</v>
      </c>
      <c r="J210" s="115">
        <f t="shared" si="28"/>
        <v>90.104385480000005</v>
      </c>
      <c r="K210" s="101">
        <f t="shared" si="29"/>
        <v>248.03595081352304</v>
      </c>
    </row>
    <row r="211" spans="1:11" s="38" customFormat="1" ht="16.5" customHeight="1">
      <c r="A211" s="48">
        <v>10</v>
      </c>
      <c r="B211" s="114" t="s">
        <v>165</v>
      </c>
      <c r="C211" s="114">
        <f t="shared" si="21"/>
        <v>13</v>
      </c>
      <c r="D211" s="115">
        <f t="shared" si="22"/>
        <v>104.34</v>
      </c>
      <c r="E211" s="114">
        <f t="shared" si="23"/>
        <v>3</v>
      </c>
      <c r="F211" s="115">
        <f t="shared" si="24"/>
        <v>101.994451</v>
      </c>
      <c r="G211" s="114">
        <f t="shared" si="25"/>
        <v>1</v>
      </c>
      <c r="H211" s="115">
        <f t="shared" si="26"/>
        <v>5.0215510000000005E-2</v>
      </c>
      <c r="I211" s="184">
        <f t="shared" si="27"/>
        <v>206.38466650999999</v>
      </c>
      <c r="J211" s="115">
        <f t="shared" si="28"/>
        <v>127.50778824</v>
      </c>
      <c r="K211" s="101">
        <f t="shared" si="29"/>
        <v>161.86043955333531</v>
      </c>
    </row>
    <row r="212" spans="1:11" s="38" customFormat="1" ht="16.5" customHeight="1">
      <c r="A212" s="117">
        <v>11</v>
      </c>
      <c r="B212" s="123" t="s">
        <v>175</v>
      </c>
      <c r="C212" s="114">
        <f t="shared" si="21"/>
        <v>4</v>
      </c>
      <c r="D212" s="115">
        <f t="shared" si="22"/>
        <v>75.400000000000006</v>
      </c>
      <c r="E212" s="114">
        <f t="shared" si="23"/>
        <v>0</v>
      </c>
      <c r="F212" s="115">
        <f t="shared" si="24"/>
        <v>0</v>
      </c>
      <c r="G212" s="114">
        <f t="shared" si="25"/>
        <v>1</v>
      </c>
      <c r="H212" s="115">
        <f t="shared" si="26"/>
        <v>0.17019999999999999</v>
      </c>
      <c r="I212" s="184">
        <f t="shared" si="27"/>
        <v>75.5702</v>
      </c>
      <c r="J212" s="115">
        <f t="shared" si="28"/>
        <v>7.4283652000000009</v>
      </c>
      <c r="K212" s="101">
        <f t="shared" si="29"/>
        <v>1017.319396197699</v>
      </c>
    </row>
    <row r="213" spans="1:11" ht="16.5" customHeight="1">
      <c r="A213" s="157" t="s">
        <v>297</v>
      </c>
      <c r="B213" s="158" t="s">
        <v>304</v>
      </c>
      <c r="C213" s="120">
        <f t="shared" ref="C213:I213" si="30">SUM(C214:C219)</f>
        <v>944</v>
      </c>
      <c r="D213" s="121">
        <f t="shared" si="30"/>
        <v>2069.4352510799999</v>
      </c>
      <c r="E213" s="120">
        <f t="shared" si="30"/>
        <v>333</v>
      </c>
      <c r="F213" s="121">
        <f>SUM(F214:F219)</f>
        <v>1349.8341574692188</v>
      </c>
      <c r="G213" s="120">
        <f t="shared" si="30"/>
        <v>1713</v>
      </c>
      <c r="H213" s="121">
        <f>SUM(H214:H219)</f>
        <v>2283.9971849200006</v>
      </c>
      <c r="I213" s="185">
        <f t="shared" si="30"/>
        <v>5703.2665934692195</v>
      </c>
      <c r="J213" s="121">
        <f>SUM(J214:J219)</f>
        <v>6837.6529971910122</v>
      </c>
      <c r="K213" s="159">
        <f t="shared" ref="K213:K220" si="31">I213/J213*100</f>
        <v>83.409710843942918</v>
      </c>
    </row>
    <row r="214" spans="1:11" s="38" customFormat="1" ht="16.5" customHeight="1">
      <c r="A214" s="48">
        <v>1</v>
      </c>
      <c r="B214" s="114" t="s">
        <v>147</v>
      </c>
      <c r="C214" s="114">
        <f t="shared" ref="C214:C219" si="32">VLOOKUP(B214,$B$139:$K$192,2,FALSE)</f>
        <v>762</v>
      </c>
      <c r="D214" s="115">
        <f t="shared" ref="D214:D219" si="33">VLOOKUP(B214,$B$139:$K$192,3,FALSE)</f>
        <v>390.36260169000008</v>
      </c>
      <c r="E214" s="114">
        <f t="shared" ref="E214:E219" si="34">VLOOKUP(B214,$B$139:$K$192,4,FALSE)</f>
        <v>194</v>
      </c>
      <c r="F214" s="115">
        <f t="shared" ref="F214:F219" si="35">VLOOKUP(B214,$B$139:$K$192,5,FALSE)</f>
        <v>582.5344159960938</v>
      </c>
      <c r="G214" s="114">
        <f t="shared" ref="G214:G219" si="36">VLOOKUP(B214,$B$139:$K$192,6,FALSE)</f>
        <v>1520</v>
      </c>
      <c r="H214" s="115">
        <f t="shared" ref="H214:H219" si="37">VLOOKUP(B214,$B$139:$K$192,7,FALSE)</f>
        <v>996.01432319000048</v>
      </c>
      <c r="I214" s="184">
        <f t="shared" ref="I214:I219" si="38">D214+F214+H214</f>
        <v>1968.9113408760945</v>
      </c>
      <c r="J214" s="115">
        <f t="shared" ref="J214:J219" si="39">VLOOKUP(B214,$B$139:$K$192,9,FALSE)</f>
        <v>2706.2252378397661</v>
      </c>
      <c r="K214" s="101">
        <f t="shared" ref="K214:K219" si="40">I214/J214*100</f>
        <v>72.754895392512495</v>
      </c>
    </row>
    <row r="215" spans="1:11" s="38" customFormat="1" ht="16.5" customHeight="1">
      <c r="A215" s="48">
        <v>2</v>
      </c>
      <c r="B215" s="114" t="s">
        <v>150</v>
      </c>
      <c r="C215" s="114">
        <f t="shared" si="32"/>
        <v>72</v>
      </c>
      <c r="D215" s="115">
        <f t="shared" si="33"/>
        <v>435.72404261999998</v>
      </c>
      <c r="E215" s="114">
        <f t="shared" si="34"/>
        <v>28</v>
      </c>
      <c r="F215" s="115">
        <f t="shared" si="35"/>
        <v>64.466211426250013</v>
      </c>
      <c r="G215" s="114">
        <f t="shared" si="36"/>
        <v>130</v>
      </c>
      <c r="H215" s="115">
        <f t="shared" si="37"/>
        <v>775.29145504999997</v>
      </c>
      <c r="I215" s="184">
        <f t="shared" si="38"/>
        <v>1275.4817090962499</v>
      </c>
      <c r="J215" s="115">
        <f t="shared" si="39"/>
        <v>2639.90423667</v>
      </c>
      <c r="K215" s="101">
        <f t="shared" si="40"/>
        <v>48.315453696349017</v>
      </c>
    </row>
    <row r="216" spans="1:11" s="38" customFormat="1" ht="16.5" customHeight="1">
      <c r="A216" s="48">
        <v>3</v>
      </c>
      <c r="B216" s="114" t="s">
        <v>152</v>
      </c>
      <c r="C216" s="114">
        <f t="shared" si="32"/>
        <v>48</v>
      </c>
      <c r="D216" s="115">
        <f t="shared" si="33"/>
        <v>249.49139316999998</v>
      </c>
      <c r="E216" s="114">
        <f t="shared" si="34"/>
        <v>55</v>
      </c>
      <c r="F216" s="115">
        <f t="shared" si="35"/>
        <v>362.35323567187498</v>
      </c>
      <c r="G216" s="114">
        <f t="shared" si="36"/>
        <v>43</v>
      </c>
      <c r="H216" s="115">
        <f t="shared" si="37"/>
        <v>325.81771687999998</v>
      </c>
      <c r="I216" s="184">
        <f t="shared" si="38"/>
        <v>937.662345721875</v>
      </c>
      <c r="J216" s="115">
        <f t="shared" si="39"/>
        <v>716.75954665375002</v>
      </c>
      <c r="K216" s="101">
        <f t="shared" si="40"/>
        <v>130.81965215523499</v>
      </c>
    </row>
    <row r="217" spans="1:11" s="38" customFormat="1" ht="16.5" customHeight="1">
      <c r="A217" s="48">
        <v>4</v>
      </c>
      <c r="B217" s="114" t="s">
        <v>151</v>
      </c>
      <c r="C217" s="114">
        <f t="shared" si="32"/>
        <v>12</v>
      </c>
      <c r="D217" s="115">
        <f t="shared" si="33"/>
        <v>119.973767</v>
      </c>
      <c r="E217" s="114">
        <f t="shared" si="34"/>
        <v>0</v>
      </c>
      <c r="F217" s="115">
        <f t="shared" si="35"/>
        <v>0</v>
      </c>
      <c r="G217" s="114">
        <f t="shared" si="36"/>
        <v>13</v>
      </c>
      <c r="H217" s="115">
        <f t="shared" si="37"/>
        <v>183.68229746</v>
      </c>
      <c r="I217" s="184">
        <f t="shared" si="38"/>
        <v>303.65606445999998</v>
      </c>
      <c r="J217" s="115">
        <f t="shared" si="39"/>
        <v>357.02506367000001</v>
      </c>
      <c r="K217" s="101">
        <f t="shared" si="40"/>
        <v>85.051749963602205</v>
      </c>
    </row>
    <row r="218" spans="1:11" s="38" customFormat="1" ht="16.5" customHeight="1">
      <c r="A218" s="48">
        <v>5</v>
      </c>
      <c r="B218" s="114" t="s">
        <v>148</v>
      </c>
      <c r="C218" s="114">
        <f t="shared" si="32"/>
        <v>21</v>
      </c>
      <c r="D218" s="115">
        <f t="shared" si="33"/>
        <v>210.82046199999999</v>
      </c>
      <c r="E218" s="114">
        <f t="shared" si="34"/>
        <v>28</v>
      </c>
      <c r="F218" s="115">
        <f t="shared" si="35"/>
        <v>361.66465712500002</v>
      </c>
      <c r="G218" s="114">
        <f t="shared" si="36"/>
        <v>2</v>
      </c>
      <c r="H218" s="115">
        <f t="shared" si="37"/>
        <v>0.44953566000000006</v>
      </c>
      <c r="I218" s="184">
        <f t="shared" si="38"/>
        <v>572.93465478500002</v>
      </c>
      <c r="J218" s="115">
        <f t="shared" si="39"/>
        <v>236.80553082750001</v>
      </c>
      <c r="K218" s="101">
        <f t="shared" si="40"/>
        <v>241.94310529104652</v>
      </c>
    </row>
    <row r="219" spans="1:11" s="38" customFormat="1" ht="16.5" customHeight="1">
      <c r="A219" s="117">
        <v>6</v>
      </c>
      <c r="B219" s="118" t="s">
        <v>162</v>
      </c>
      <c r="C219" s="114">
        <f t="shared" si="32"/>
        <v>29</v>
      </c>
      <c r="D219" s="115">
        <f t="shared" si="33"/>
        <v>663.06298459999994</v>
      </c>
      <c r="E219" s="114">
        <f t="shared" si="34"/>
        <v>28</v>
      </c>
      <c r="F219" s="115">
        <f t="shared" si="35"/>
        <v>-21.184362749999998</v>
      </c>
      <c r="G219" s="114">
        <f t="shared" si="36"/>
        <v>5</v>
      </c>
      <c r="H219" s="115">
        <f t="shared" si="37"/>
        <v>2.7418566800000002</v>
      </c>
      <c r="I219" s="184">
        <f t="shared" si="38"/>
        <v>644.6204785299999</v>
      </c>
      <c r="J219" s="115">
        <f t="shared" si="39"/>
        <v>180.93338152999692</v>
      </c>
      <c r="K219" s="101">
        <f t="shared" si="40"/>
        <v>356.27504061384514</v>
      </c>
    </row>
    <row r="220" spans="1:11" s="46" customFormat="1" ht="16.5" customHeight="1">
      <c r="A220" s="119" t="s">
        <v>299</v>
      </c>
      <c r="B220" s="120" t="s">
        <v>298</v>
      </c>
      <c r="C220" s="120">
        <f t="shared" ref="C220:I220" si="41">SUM(C221:C234)</f>
        <v>89</v>
      </c>
      <c r="D220" s="121">
        <f t="shared" si="41"/>
        <v>1476.9178749999999</v>
      </c>
      <c r="E220" s="120">
        <f t="shared" si="41"/>
        <v>50</v>
      </c>
      <c r="F220" s="121">
        <f>SUM(F221:F234)</f>
        <v>413.02125465624999</v>
      </c>
      <c r="G220" s="120">
        <f t="shared" si="41"/>
        <v>44</v>
      </c>
      <c r="H220" s="121">
        <f>SUM(H221:H234)</f>
        <v>49.217637640000007</v>
      </c>
      <c r="I220" s="122">
        <f t="shared" si="41"/>
        <v>1939.1567672962497</v>
      </c>
      <c r="J220" s="122">
        <f>SUM(J221:J234)</f>
        <v>2650.43227385</v>
      </c>
      <c r="K220" s="144">
        <f t="shared" si="31"/>
        <v>73.163792428449554</v>
      </c>
    </row>
    <row r="221" spans="1:11" s="38" customFormat="1" ht="16.5" customHeight="1">
      <c r="A221" s="48">
        <v>1</v>
      </c>
      <c r="B221" s="114" t="s">
        <v>169</v>
      </c>
      <c r="C221" s="114">
        <f t="shared" ref="C221:C228" si="42">VLOOKUP(B221,$B$139:$K$192,2,FALSE)</f>
        <v>24</v>
      </c>
      <c r="D221" s="115">
        <f t="shared" ref="D221:D228" si="43">VLOOKUP(B221,$B$139:$K$192,3,FALSE)</f>
        <v>171.30370500000001</v>
      </c>
      <c r="E221" s="114">
        <f t="shared" ref="E221:E227" si="44">VLOOKUP(B221,$B$139:$K$192,4,FALSE)</f>
        <v>8</v>
      </c>
      <c r="F221" s="115">
        <f t="shared" ref="F221:F227" si="45">VLOOKUP(B221,$B$139:$K$192,5,FALSE)</f>
        <v>15.84885665625</v>
      </c>
      <c r="G221" s="114">
        <f t="shared" ref="G221:G228" si="46">VLOOKUP(B221,$B$139:$K$192,6,FALSE)</f>
        <v>6</v>
      </c>
      <c r="H221" s="115">
        <f t="shared" ref="H221:H228" si="47">VLOOKUP(B221,$B$139:$K$192,7,FALSE)</f>
        <v>9.5578391499999995</v>
      </c>
      <c r="I221" s="36">
        <f t="shared" ref="I221:I228" si="48">D221+F221+H221</f>
        <v>196.71040080625002</v>
      </c>
      <c r="J221" s="115">
        <f t="shared" ref="J221:J227" si="49">VLOOKUP(B221,$B$139:$K$192,9,FALSE)</f>
        <v>1534.832042</v>
      </c>
      <c r="K221" s="101">
        <f>I221/J221*100</f>
        <v>12.816412182138299</v>
      </c>
    </row>
    <row r="222" spans="1:11" s="38" customFormat="1" ht="16.5" customHeight="1">
      <c r="A222" s="48">
        <v>2</v>
      </c>
      <c r="B222" s="114" t="s">
        <v>159</v>
      </c>
      <c r="C222" s="114">
        <f t="shared" si="42"/>
        <v>58</v>
      </c>
      <c r="D222" s="115">
        <f t="shared" si="43"/>
        <v>1255.78217</v>
      </c>
      <c r="E222" s="114">
        <f t="shared" si="44"/>
        <v>28</v>
      </c>
      <c r="F222" s="115">
        <f t="shared" si="45"/>
        <v>209.41283200000001</v>
      </c>
      <c r="G222" s="114">
        <f t="shared" si="46"/>
        <v>28</v>
      </c>
      <c r="H222" s="115">
        <f t="shared" si="47"/>
        <v>25.356150979999999</v>
      </c>
      <c r="I222" s="36">
        <f t="shared" si="48"/>
        <v>1490.5511529799999</v>
      </c>
      <c r="J222" s="115">
        <f t="shared" si="49"/>
        <v>845.01648620000003</v>
      </c>
      <c r="K222" s="101">
        <f>I222/J222*100</f>
        <v>176.39314466903946</v>
      </c>
    </row>
    <row r="223" spans="1:11" s="38" customFormat="1" ht="16.5" customHeight="1">
      <c r="A223" s="48">
        <v>3</v>
      </c>
      <c r="B223" s="114" t="s">
        <v>167</v>
      </c>
      <c r="C223" s="114">
        <f t="shared" si="42"/>
        <v>4</v>
      </c>
      <c r="D223" s="115">
        <f t="shared" si="43"/>
        <v>29.1</v>
      </c>
      <c r="E223" s="114">
        <f t="shared" si="44"/>
        <v>13</v>
      </c>
      <c r="F223" s="115">
        <f t="shared" si="45"/>
        <v>185.75956600000001</v>
      </c>
      <c r="G223" s="114">
        <f t="shared" si="46"/>
        <v>1</v>
      </c>
      <c r="H223" s="115">
        <f t="shared" si="47"/>
        <v>1.28145595</v>
      </c>
      <c r="I223" s="36">
        <f t="shared" si="48"/>
        <v>216.14102195000001</v>
      </c>
      <c r="J223" s="115">
        <f t="shared" si="49"/>
        <v>259.21698294999999</v>
      </c>
      <c r="K223" s="101">
        <f>I223/J223*100</f>
        <v>83.382276689676289</v>
      </c>
    </row>
    <row r="224" spans="1:11" s="38" customFormat="1" ht="16.5" customHeight="1">
      <c r="A224" s="48">
        <v>4</v>
      </c>
      <c r="B224" s="114" t="s">
        <v>187</v>
      </c>
      <c r="C224" s="114">
        <f t="shared" si="42"/>
        <v>1</v>
      </c>
      <c r="D224" s="115">
        <f t="shared" si="43"/>
        <v>20.399999999999999</v>
      </c>
      <c r="E224" s="114">
        <f t="shared" si="44"/>
        <v>1</v>
      </c>
      <c r="F224" s="115">
        <f t="shared" si="45"/>
        <v>2</v>
      </c>
      <c r="G224" s="114">
        <f t="shared" si="46"/>
        <v>5</v>
      </c>
      <c r="H224" s="115">
        <f t="shared" si="47"/>
        <v>1.9175563899999999</v>
      </c>
      <c r="I224" s="36">
        <f t="shared" si="48"/>
        <v>24.31755639</v>
      </c>
      <c r="J224" s="115">
        <f t="shared" si="49"/>
        <v>7.5445389400000007</v>
      </c>
      <c r="K224" s="101">
        <f>I224/J224*100</f>
        <v>322.31997983431444</v>
      </c>
    </row>
    <row r="225" spans="1:11" s="38" customFormat="1" ht="16.5" customHeight="1">
      <c r="A225" s="48">
        <v>5</v>
      </c>
      <c r="B225" s="118" t="s">
        <v>198</v>
      </c>
      <c r="C225" s="114">
        <f t="shared" si="42"/>
        <v>0</v>
      </c>
      <c r="D225" s="115">
        <f t="shared" si="43"/>
        <v>0</v>
      </c>
      <c r="E225" s="114">
        <f t="shared" si="44"/>
        <v>0</v>
      </c>
      <c r="F225" s="115">
        <f t="shared" si="45"/>
        <v>0</v>
      </c>
      <c r="G225" s="114">
        <f t="shared" si="46"/>
        <v>1</v>
      </c>
      <c r="H225" s="115">
        <f t="shared" si="47"/>
        <v>10.101756460000001</v>
      </c>
      <c r="I225" s="36">
        <f t="shared" si="48"/>
        <v>10.101756460000001</v>
      </c>
      <c r="J225" s="115">
        <f t="shared" si="49"/>
        <v>1.7231723600000002</v>
      </c>
      <c r="K225" s="101"/>
    </row>
    <row r="226" spans="1:11" s="38" customFormat="1" ht="16.5" customHeight="1">
      <c r="A226" s="48">
        <v>6</v>
      </c>
      <c r="B226" s="118" t="s">
        <v>177</v>
      </c>
      <c r="C226" s="114">
        <f t="shared" si="42"/>
        <v>0</v>
      </c>
      <c r="D226" s="115">
        <f t="shared" si="43"/>
        <v>0</v>
      </c>
      <c r="E226" s="114">
        <f t="shared" si="44"/>
        <v>0</v>
      </c>
      <c r="F226" s="115">
        <f t="shared" si="45"/>
        <v>0</v>
      </c>
      <c r="G226" s="114">
        <f t="shared" si="46"/>
        <v>1</v>
      </c>
      <c r="H226" s="115">
        <f t="shared" si="47"/>
        <v>0.84445194999999995</v>
      </c>
      <c r="I226" s="36">
        <f t="shared" si="48"/>
        <v>0.84445194999999995</v>
      </c>
      <c r="J226" s="115">
        <f t="shared" si="49"/>
        <v>1.23472885</v>
      </c>
      <c r="K226" s="101"/>
    </row>
    <row r="227" spans="1:11" s="38" customFormat="1" ht="16.5" customHeight="1">
      <c r="A227" s="48">
        <v>7</v>
      </c>
      <c r="B227" s="118" t="s">
        <v>193</v>
      </c>
      <c r="C227" s="114">
        <f t="shared" si="42"/>
        <v>1</v>
      </c>
      <c r="D227" s="115">
        <f t="shared" si="43"/>
        <v>0.31</v>
      </c>
      <c r="E227" s="114">
        <f t="shared" si="44"/>
        <v>0</v>
      </c>
      <c r="F227" s="115">
        <f t="shared" si="45"/>
        <v>0</v>
      </c>
      <c r="G227" s="114">
        <f t="shared" si="46"/>
        <v>1</v>
      </c>
      <c r="H227" s="115">
        <f t="shared" si="47"/>
        <v>1.7045000000000001E-2</v>
      </c>
      <c r="I227" s="36">
        <f t="shared" si="48"/>
        <v>0.32704499999999997</v>
      </c>
      <c r="J227" s="115">
        <f t="shared" si="49"/>
        <v>0.86432255000000002</v>
      </c>
      <c r="K227" s="101"/>
    </row>
    <row r="228" spans="1:11" s="38" customFormat="1" ht="16.5" customHeight="1">
      <c r="A228" s="48">
        <v>8</v>
      </c>
      <c r="B228" s="118" t="s">
        <v>200</v>
      </c>
      <c r="C228" s="114">
        <f t="shared" si="42"/>
        <v>1</v>
      </c>
      <c r="D228" s="115">
        <f t="shared" si="43"/>
        <v>2.1999999999999999E-2</v>
      </c>
      <c r="E228" s="114"/>
      <c r="F228" s="115"/>
      <c r="G228" s="114">
        <f t="shared" si="46"/>
        <v>1</v>
      </c>
      <c r="H228" s="115">
        <f t="shared" si="47"/>
        <v>0.14138176000000002</v>
      </c>
      <c r="I228" s="36">
        <f t="shared" si="48"/>
        <v>0.16338176000000001</v>
      </c>
      <c r="J228" s="115"/>
      <c r="K228" s="101"/>
    </row>
    <row r="229" spans="1:11" s="38" customFormat="1" ht="16.5" customHeight="1">
      <c r="A229" s="48">
        <v>9</v>
      </c>
      <c r="B229" s="118" t="s">
        <v>263</v>
      </c>
      <c r="C229" s="114"/>
      <c r="D229" s="115"/>
      <c r="E229" s="114"/>
      <c r="F229" s="115"/>
      <c r="G229" s="114"/>
      <c r="H229" s="115"/>
      <c r="I229" s="36"/>
      <c r="J229" s="115"/>
      <c r="K229" s="101"/>
    </row>
    <row r="230" spans="1:11" s="38" customFormat="1" ht="16.5" customHeight="1">
      <c r="A230" s="48">
        <v>10</v>
      </c>
      <c r="B230" s="118" t="s">
        <v>266</v>
      </c>
      <c r="C230" s="114"/>
      <c r="D230" s="115"/>
      <c r="E230" s="114"/>
      <c r="F230" s="115"/>
      <c r="G230" s="114"/>
      <c r="H230" s="115"/>
      <c r="I230" s="36"/>
      <c r="J230" s="115"/>
      <c r="K230" s="101"/>
    </row>
    <row r="231" spans="1:11" s="38" customFormat="1" ht="16.5" customHeight="1">
      <c r="A231" s="48">
        <v>11</v>
      </c>
      <c r="B231" s="118" t="s">
        <v>265</v>
      </c>
      <c r="C231" s="114"/>
      <c r="D231" s="115"/>
      <c r="E231" s="114"/>
      <c r="F231" s="115"/>
      <c r="G231" s="114"/>
      <c r="H231" s="115"/>
      <c r="I231" s="36"/>
      <c r="J231" s="115"/>
      <c r="K231" s="101"/>
    </row>
    <row r="232" spans="1:11" s="38" customFormat="1" ht="16.5" customHeight="1">
      <c r="A232" s="48">
        <v>12</v>
      </c>
      <c r="B232" s="118" t="s">
        <v>268</v>
      </c>
      <c r="C232" s="114"/>
      <c r="D232" s="115"/>
      <c r="E232" s="114"/>
      <c r="F232" s="115"/>
      <c r="G232" s="114"/>
      <c r="H232" s="115"/>
      <c r="I232" s="36"/>
      <c r="J232" s="115"/>
      <c r="K232" s="101"/>
    </row>
    <row r="233" spans="1:11" s="38" customFormat="1" ht="16.5" customHeight="1">
      <c r="A233" s="48">
        <v>13</v>
      </c>
      <c r="B233" s="118" t="s">
        <v>267</v>
      </c>
      <c r="C233" s="114"/>
      <c r="D233" s="115"/>
      <c r="E233" s="114"/>
      <c r="F233" s="115"/>
      <c r="G233" s="114"/>
      <c r="H233" s="115"/>
      <c r="I233" s="36"/>
      <c r="J233" s="115"/>
      <c r="K233" s="101"/>
    </row>
    <row r="234" spans="1:11" s="38" customFormat="1" ht="16.5" customHeight="1">
      <c r="A234" s="117">
        <v>14</v>
      </c>
      <c r="B234" s="118" t="s">
        <v>197</v>
      </c>
      <c r="C234" s="114"/>
      <c r="D234" s="115"/>
      <c r="E234" s="114"/>
      <c r="F234" s="115"/>
      <c r="G234" s="114"/>
      <c r="H234" s="115"/>
      <c r="I234" s="36"/>
      <c r="J234" s="115"/>
      <c r="K234" s="101"/>
    </row>
    <row r="235" spans="1:11" s="46" customFormat="1" ht="16.5" customHeight="1">
      <c r="A235" s="119" t="s">
        <v>301</v>
      </c>
      <c r="B235" s="120" t="s">
        <v>300</v>
      </c>
      <c r="C235" s="120">
        <f t="shared" ref="C235:I235" si="50">SUM(C236:C249)</f>
        <v>116</v>
      </c>
      <c r="D235" s="121">
        <f t="shared" si="50"/>
        <v>1227.69398557</v>
      </c>
      <c r="E235" s="120">
        <f t="shared" si="50"/>
        <v>48</v>
      </c>
      <c r="F235" s="121">
        <f>SUM(F236:F249)</f>
        <v>208.63359031054688</v>
      </c>
      <c r="G235" s="120">
        <f t="shared" si="50"/>
        <v>76</v>
      </c>
      <c r="H235" s="121">
        <f>SUM(H236:H249)</f>
        <v>38.538080759999993</v>
      </c>
      <c r="I235" s="185">
        <f t="shared" si="50"/>
        <v>1474.8656566405466</v>
      </c>
      <c r="J235" s="121">
        <f>SUM(J236:J249)</f>
        <v>1161.25865269</v>
      </c>
      <c r="K235" s="144">
        <f t="shared" ref="K235" si="51">I235/J235*100</f>
        <v>127.00578404510408</v>
      </c>
    </row>
    <row r="236" spans="1:11" s="38" customFormat="1" ht="16.5" customHeight="1">
      <c r="A236" s="48">
        <v>1</v>
      </c>
      <c r="B236" s="113" t="s">
        <v>179</v>
      </c>
      <c r="C236" s="114">
        <f t="shared" ref="C236:C248" si="52">VLOOKUP(B236,$B$139:$K$192,2,FALSE)</f>
        <v>9</v>
      </c>
      <c r="D236" s="115">
        <f t="shared" ref="D236:D248" si="53">VLOOKUP(B236,$B$139:$K$192,3,FALSE)</f>
        <v>778.14800000000002</v>
      </c>
      <c r="E236" s="114">
        <f t="shared" ref="E236:E241" si="54">VLOOKUP(B236,$B$139:$K$192,4,FALSE)</f>
        <v>6</v>
      </c>
      <c r="F236" s="115">
        <f t="shared" ref="F236:F248" si="55">VLOOKUP(B236,$B$139:$K$192,5,FALSE)</f>
        <v>109.78995999999999</v>
      </c>
      <c r="G236" s="114">
        <f t="shared" ref="G236:G248" si="56">VLOOKUP(B236,$B$139:$K$192,6,FALSE)</f>
        <v>0</v>
      </c>
      <c r="H236" s="115">
        <f t="shared" ref="H236:H248" si="57">VLOOKUP(B236,$B$139:$K$192,7,FALSE)</f>
        <v>0</v>
      </c>
      <c r="I236" s="184">
        <f t="shared" ref="I236:I248" si="58">D236+F236+H236</f>
        <v>887.93795999999998</v>
      </c>
      <c r="J236" s="115">
        <f t="shared" ref="J236:J248" si="59">VLOOKUP(B236,$B$139:$K$192,9,FALSE)</f>
        <v>552.89380681</v>
      </c>
      <c r="K236" s="101">
        <f t="shared" ref="K236:K247" si="60">I236/J236*100</f>
        <v>160.59828290048773</v>
      </c>
    </row>
    <row r="237" spans="1:11" s="38" customFormat="1" ht="16.5" customHeight="1">
      <c r="A237" s="48">
        <v>2</v>
      </c>
      <c r="B237" s="114" t="s">
        <v>180</v>
      </c>
      <c r="C237" s="114">
        <f t="shared" si="52"/>
        <v>5</v>
      </c>
      <c r="D237" s="115">
        <f t="shared" si="53"/>
        <v>36.786000000000001</v>
      </c>
      <c r="E237" s="114">
        <f t="shared" si="54"/>
        <v>1</v>
      </c>
      <c r="F237" s="115">
        <f t="shared" si="55"/>
        <v>-2.3820000000000001</v>
      </c>
      <c r="G237" s="114">
        <f t="shared" si="56"/>
        <v>5</v>
      </c>
      <c r="H237" s="115">
        <f t="shared" si="57"/>
        <v>0.16036600000000001</v>
      </c>
      <c r="I237" s="184">
        <f t="shared" si="58"/>
        <v>34.564366000000007</v>
      </c>
      <c r="J237" s="115">
        <f t="shared" si="59"/>
        <v>194.82250800000003</v>
      </c>
      <c r="K237" s="101">
        <f t="shared" si="60"/>
        <v>17.741464451325101</v>
      </c>
    </row>
    <row r="238" spans="1:11" s="38" customFormat="1" ht="16.5" customHeight="1">
      <c r="A238" s="48">
        <v>3</v>
      </c>
      <c r="B238" s="114" t="s">
        <v>160</v>
      </c>
      <c r="C238" s="114">
        <f t="shared" si="52"/>
        <v>76</v>
      </c>
      <c r="D238" s="115">
        <f t="shared" si="53"/>
        <v>11.45721874</v>
      </c>
      <c r="E238" s="114">
        <f t="shared" si="54"/>
        <v>26</v>
      </c>
      <c r="F238" s="115">
        <f t="shared" si="55"/>
        <v>14.288390310546875</v>
      </c>
      <c r="G238" s="114">
        <f t="shared" si="56"/>
        <v>22</v>
      </c>
      <c r="H238" s="115">
        <f t="shared" si="57"/>
        <v>3.0931368300000002</v>
      </c>
      <c r="I238" s="184">
        <f t="shared" si="58"/>
        <v>28.838745880546874</v>
      </c>
      <c r="J238" s="115">
        <f t="shared" si="59"/>
        <v>108.32128423</v>
      </c>
      <c r="K238" s="101">
        <f t="shared" si="60"/>
        <v>26.623341927255208</v>
      </c>
    </row>
    <row r="239" spans="1:11" s="38" customFormat="1" ht="16.5" customHeight="1">
      <c r="A239" s="48">
        <v>4</v>
      </c>
      <c r="B239" s="116" t="s">
        <v>174</v>
      </c>
      <c r="C239" s="114">
        <f t="shared" si="52"/>
        <v>1</v>
      </c>
      <c r="D239" s="115">
        <f t="shared" si="53"/>
        <v>4</v>
      </c>
      <c r="E239" s="114">
        <f t="shared" si="54"/>
        <v>0</v>
      </c>
      <c r="F239" s="115">
        <f t="shared" si="55"/>
        <v>0</v>
      </c>
      <c r="G239" s="114">
        <f t="shared" si="56"/>
        <v>4</v>
      </c>
      <c r="H239" s="115">
        <f t="shared" si="57"/>
        <v>8.5325263499999995</v>
      </c>
      <c r="I239" s="184">
        <f t="shared" si="58"/>
        <v>12.532526349999999</v>
      </c>
      <c r="J239" s="115">
        <f t="shared" si="59"/>
        <v>82.580032569999986</v>
      </c>
      <c r="K239" s="101">
        <f t="shared" si="60"/>
        <v>15.176218705625539</v>
      </c>
    </row>
    <row r="240" spans="1:11" s="38" customFormat="1" ht="16.5" customHeight="1">
      <c r="A240" s="48">
        <v>5</v>
      </c>
      <c r="B240" s="114" t="s">
        <v>158</v>
      </c>
      <c r="C240" s="114">
        <f t="shared" si="52"/>
        <v>13</v>
      </c>
      <c r="D240" s="115">
        <f t="shared" si="53"/>
        <v>217.76979900000001</v>
      </c>
      <c r="E240" s="114">
        <f t="shared" si="54"/>
        <v>2</v>
      </c>
      <c r="F240" s="115">
        <f t="shared" si="55"/>
        <v>47.1</v>
      </c>
      <c r="G240" s="114">
        <f t="shared" si="56"/>
        <v>5</v>
      </c>
      <c r="H240" s="115">
        <f t="shared" si="57"/>
        <v>7.5735744599999997</v>
      </c>
      <c r="I240" s="184">
        <f t="shared" si="58"/>
        <v>272.44337345999998</v>
      </c>
      <c r="J240" s="115">
        <f t="shared" si="59"/>
        <v>77.712278510000004</v>
      </c>
      <c r="K240" s="101">
        <f t="shared" si="60"/>
        <v>350.57957208775184</v>
      </c>
    </row>
    <row r="241" spans="1:11" s="38" customFormat="1" ht="16.5" customHeight="1">
      <c r="A241" s="48">
        <v>6</v>
      </c>
      <c r="B241" s="114" t="s">
        <v>164</v>
      </c>
      <c r="C241" s="114">
        <f t="shared" si="52"/>
        <v>2</v>
      </c>
      <c r="D241" s="115">
        <f t="shared" si="53"/>
        <v>165.08500000000001</v>
      </c>
      <c r="E241" s="114">
        <f t="shared" si="54"/>
        <v>6</v>
      </c>
      <c r="F241" s="115">
        <f t="shared" si="55"/>
        <v>31.292331999999998</v>
      </c>
      <c r="G241" s="114">
        <f t="shared" si="56"/>
        <v>0</v>
      </c>
      <c r="H241" s="115">
        <f t="shared" si="57"/>
        <v>0</v>
      </c>
      <c r="I241" s="184">
        <f t="shared" si="58"/>
        <v>196.377332</v>
      </c>
      <c r="J241" s="115">
        <f t="shared" si="59"/>
        <v>71.223654269999997</v>
      </c>
      <c r="K241" s="101">
        <f t="shared" si="60"/>
        <v>275.71925930050992</v>
      </c>
    </row>
    <row r="242" spans="1:11" s="38" customFormat="1" ht="16.5" customHeight="1">
      <c r="A242" s="48">
        <v>7</v>
      </c>
      <c r="B242" s="114" t="s">
        <v>166</v>
      </c>
      <c r="C242" s="114">
        <f t="shared" si="52"/>
        <v>0</v>
      </c>
      <c r="D242" s="115">
        <f t="shared" si="53"/>
        <v>0</v>
      </c>
      <c r="E242" s="114"/>
      <c r="F242" s="115">
        <f t="shared" si="55"/>
        <v>0</v>
      </c>
      <c r="G242" s="114">
        <f t="shared" si="56"/>
        <v>8</v>
      </c>
      <c r="H242" s="115">
        <f t="shared" si="57"/>
        <v>1.5019871999999999</v>
      </c>
      <c r="I242" s="184">
        <f t="shared" si="58"/>
        <v>1.5019871999999999</v>
      </c>
      <c r="J242" s="115">
        <f t="shared" si="59"/>
        <v>30.887567229999998</v>
      </c>
      <c r="K242" s="101">
        <f t="shared" si="60"/>
        <v>4.8627565544921678</v>
      </c>
    </row>
    <row r="243" spans="1:11" s="38" customFormat="1" ht="16.5" customHeight="1">
      <c r="A243" s="48">
        <v>8</v>
      </c>
      <c r="B243" s="113" t="s">
        <v>173</v>
      </c>
      <c r="C243" s="114">
        <f t="shared" si="52"/>
        <v>2</v>
      </c>
      <c r="D243" s="115">
        <f t="shared" si="53"/>
        <v>6.6</v>
      </c>
      <c r="E243" s="114">
        <f t="shared" ref="E243:E248" si="61">VLOOKUP(B243,$B$139:$K$192,4,FALSE)</f>
        <v>1</v>
      </c>
      <c r="F243" s="115">
        <f t="shared" si="55"/>
        <v>5</v>
      </c>
      <c r="G243" s="114">
        <f t="shared" si="56"/>
        <v>4</v>
      </c>
      <c r="H243" s="115">
        <f t="shared" si="57"/>
        <v>0.76631227000000002</v>
      </c>
      <c r="I243" s="184">
        <f t="shared" si="58"/>
        <v>12.36631227</v>
      </c>
      <c r="J243" s="115">
        <f t="shared" si="59"/>
        <v>17.055551149999999</v>
      </c>
      <c r="K243" s="101">
        <f t="shared" si="60"/>
        <v>72.50608415548038</v>
      </c>
    </row>
    <row r="244" spans="1:11" s="38" customFormat="1" ht="16.5" customHeight="1">
      <c r="A244" s="48">
        <v>9</v>
      </c>
      <c r="B244" s="114" t="s">
        <v>178</v>
      </c>
      <c r="C244" s="114">
        <f t="shared" si="52"/>
        <v>2</v>
      </c>
      <c r="D244" s="115">
        <f t="shared" si="53"/>
        <v>0.114816</v>
      </c>
      <c r="E244" s="114">
        <f t="shared" si="61"/>
        <v>4</v>
      </c>
      <c r="F244" s="115">
        <f t="shared" si="55"/>
        <v>2.7449080000000001</v>
      </c>
      <c r="G244" s="114">
        <f t="shared" si="56"/>
        <v>2</v>
      </c>
      <c r="H244" s="115">
        <f t="shared" si="57"/>
        <v>15.146955999999999</v>
      </c>
      <c r="I244" s="184">
        <f t="shared" si="58"/>
        <v>18.006679999999999</v>
      </c>
      <c r="J244" s="115">
        <f t="shared" si="59"/>
        <v>16.948413899999998</v>
      </c>
      <c r="K244" s="101">
        <f t="shared" si="60"/>
        <v>106.24404210473053</v>
      </c>
    </row>
    <row r="245" spans="1:11" s="38" customFormat="1" ht="16.5" customHeight="1">
      <c r="A245" s="48">
        <v>10</v>
      </c>
      <c r="B245" s="114" t="s">
        <v>185</v>
      </c>
      <c r="C245" s="114">
        <f t="shared" si="52"/>
        <v>1</v>
      </c>
      <c r="D245" s="115">
        <f t="shared" si="53"/>
        <v>4.2500000000000003E-2</v>
      </c>
      <c r="E245" s="114">
        <f t="shared" si="61"/>
        <v>1</v>
      </c>
      <c r="F245" s="115">
        <f t="shared" si="55"/>
        <v>0.5</v>
      </c>
      <c r="G245" s="114">
        <f t="shared" si="56"/>
        <v>26</v>
      </c>
      <c r="H245" s="115">
        <f t="shared" si="57"/>
        <v>1.76322165</v>
      </c>
      <c r="I245" s="184">
        <f t="shared" si="58"/>
        <v>2.3057216499999997</v>
      </c>
      <c r="J245" s="115">
        <f t="shared" si="59"/>
        <v>7.0802039500000014</v>
      </c>
      <c r="K245" s="101">
        <f t="shared" si="60"/>
        <v>32.565751866512258</v>
      </c>
    </row>
    <row r="246" spans="1:11" s="38" customFormat="1" ht="16.5" customHeight="1">
      <c r="A246" s="48">
        <v>11</v>
      </c>
      <c r="B246" s="114" t="s">
        <v>190</v>
      </c>
      <c r="C246" s="114">
        <f t="shared" si="52"/>
        <v>2</v>
      </c>
      <c r="D246" s="115">
        <f t="shared" si="53"/>
        <v>4.056114</v>
      </c>
      <c r="E246" s="114">
        <f t="shared" si="61"/>
        <v>0</v>
      </c>
      <c r="F246" s="115">
        <f t="shared" si="55"/>
        <v>0</v>
      </c>
      <c r="G246" s="114">
        <f t="shared" si="56"/>
        <v>0</v>
      </c>
      <c r="H246" s="115">
        <f t="shared" si="57"/>
        <v>0</v>
      </c>
      <c r="I246" s="184">
        <f t="shared" si="58"/>
        <v>4.056114</v>
      </c>
      <c r="J246" s="115">
        <f t="shared" si="59"/>
        <v>1.1280362500000001</v>
      </c>
      <c r="K246" s="101">
        <f t="shared" si="60"/>
        <v>359.57301904083312</v>
      </c>
    </row>
    <row r="247" spans="1:11" s="38" customFormat="1" ht="16.5" customHeight="1">
      <c r="A247" s="48">
        <v>12</v>
      </c>
      <c r="B247" s="116" t="s">
        <v>264</v>
      </c>
      <c r="C247" s="114">
        <f t="shared" si="52"/>
        <v>1</v>
      </c>
      <c r="D247" s="115">
        <f t="shared" si="53"/>
        <v>5.1063830000000004E-2</v>
      </c>
      <c r="E247" s="114">
        <f t="shared" si="61"/>
        <v>1</v>
      </c>
      <c r="F247" s="115">
        <f t="shared" si="55"/>
        <v>0.3</v>
      </c>
      <c r="G247" s="114">
        <f t="shared" si="56"/>
        <v>0</v>
      </c>
      <c r="H247" s="115">
        <f t="shared" si="57"/>
        <v>0</v>
      </c>
      <c r="I247" s="184">
        <f t="shared" si="58"/>
        <v>0.35106382999999997</v>
      </c>
      <c r="J247" s="115">
        <f t="shared" si="59"/>
        <v>0.46816140000000001</v>
      </c>
      <c r="K247" s="101">
        <f t="shared" si="60"/>
        <v>74.98777771939335</v>
      </c>
    </row>
    <row r="248" spans="1:11" s="38" customFormat="1" ht="16.5" customHeight="1">
      <c r="A248" s="48">
        <v>13</v>
      </c>
      <c r="B248" s="114" t="s">
        <v>194</v>
      </c>
      <c r="C248" s="114">
        <f t="shared" si="52"/>
        <v>2</v>
      </c>
      <c r="D248" s="115">
        <f t="shared" si="53"/>
        <v>3.5834739999999998</v>
      </c>
      <c r="E248" s="114">
        <f t="shared" si="61"/>
        <v>0</v>
      </c>
      <c r="F248" s="115">
        <f t="shared" si="55"/>
        <v>0</v>
      </c>
      <c r="G248" s="114">
        <f t="shared" si="56"/>
        <v>0</v>
      </c>
      <c r="H248" s="115">
        <f t="shared" si="57"/>
        <v>0</v>
      </c>
      <c r="I248" s="184">
        <f t="shared" si="58"/>
        <v>3.5834739999999998</v>
      </c>
      <c r="J248" s="115">
        <f t="shared" si="59"/>
        <v>0.13715442</v>
      </c>
      <c r="K248" s="101"/>
    </row>
    <row r="249" spans="1:11" s="38" customFormat="1" ht="16.5" customHeight="1">
      <c r="A249" s="117">
        <v>14</v>
      </c>
      <c r="B249" s="118" t="s">
        <v>261</v>
      </c>
      <c r="C249" s="114"/>
      <c r="D249" s="115"/>
      <c r="E249" s="114"/>
      <c r="F249" s="115"/>
      <c r="G249" s="114"/>
      <c r="H249" s="115"/>
      <c r="I249" s="184"/>
      <c r="J249" s="115"/>
      <c r="K249" s="101"/>
    </row>
    <row r="250" spans="1:11" s="46" customFormat="1" ht="16.5" customHeight="1">
      <c r="A250" s="119" t="s">
        <v>303</v>
      </c>
      <c r="B250" s="120" t="s">
        <v>306</v>
      </c>
      <c r="C250" s="120">
        <f>SUM(C251:C263)</f>
        <v>81</v>
      </c>
      <c r="D250" s="121">
        <f t="shared" ref="D250" si="62">SUM(D251:E263)</f>
        <v>733.60107118999986</v>
      </c>
      <c r="E250" s="120">
        <f t="shared" ref="E250:J250" si="63">SUM(E251:E263)</f>
        <v>66</v>
      </c>
      <c r="F250" s="121">
        <f t="shared" si="63"/>
        <v>129.85103766015624</v>
      </c>
      <c r="G250" s="120">
        <f t="shared" si="63"/>
        <v>52</v>
      </c>
      <c r="H250" s="121">
        <f t="shared" si="63"/>
        <v>55.221411969999998</v>
      </c>
      <c r="I250" s="185">
        <f t="shared" si="63"/>
        <v>852.67352082015611</v>
      </c>
      <c r="J250" s="121">
        <f t="shared" si="63"/>
        <v>817.29561941421878</v>
      </c>
      <c r="K250" s="148">
        <f t="shared" ref="K250" si="64">I250/J250*100</f>
        <v>104.32865423055782</v>
      </c>
    </row>
    <row r="251" spans="1:11" s="38" customFormat="1" ht="16.5" customHeight="1">
      <c r="A251" s="48">
        <v>1</v>
      </c>
      <c r="B251" s="114" t="s">
        <v>157</v>
      </c>
      <c r="C251" s="114">
        <f t="shared" ref="C251:C261" si="65">VLOOKUP(B251,$B$139:$K$192,2,FALSE)</f>
        <v>68</v>
      </c>
      <c r="D251" s="115">
        <f t="shared" ref="D251:D261" si="66">VLOOKUP(B251,$B$139:$K$192,3,FALSE)</f>
        <v>535.94124035999994</v>
      </c>
      <c r="E251" s="114">
        <f t="shared" ref="E251:E261" si="67">VLOOKUP(B251,$B$139:$K$192,4,FALSE)</f>
        <v>57</v>
      </c>
      <c r="F251" s="115">
        <f t="shared" ref="F251:F263" si="68">VLOOKUP(B251,$B$139:$K$192,5,FALSE)</f>
        <v>51.685410660156251</v>
      </c>
      <c r="G251" s="114">
        <f t="shared" ref="G251:G263" si="69">VLOOKUP(B251,$B$139:$K$192,6,FALSE)</f>
        <v>23</v>
      </c>
      <c r="H251" s="115">
        <f t="shared" ref="H251:H263" si="70">VLOOKUP(B251,$B$139:$K$192,7,FALSE)</f>
        <v>30.28960043</v>
      </c>
      <c r="I251" s="184">
        <f t="shared" ref="I251:I263" si="71">D251+F251+H251</f>
        <v>617.9162514501561</v>
      </c>
      <c r="J251" s="115">
        <f t="shared" ref="J251:J263" si="72">VLOOKUP(B251,$B$139:$K$192,9,FALSE)</f>
        <v>606.22578278578123</v>
      </c>
      <c r="K251" s="101">
        <f t="shared" ref="K251:K260" si="73">I251/J251*100</f>
        <v>101.92840175992744</v>
      </c>
    </row>
    <row r="252" spans="1:11" s="38" customFormat="1" ht="16.5" customHeight="1">
      <c r="A252" s="48">
        <v>2</v>
      </c>
      <c r="B252" s="114" t="s">
        <v>191</v>
      </c>
      <c r="C252" s="114">
        <f t="shared" si="65"/>
        <v>1</v>
      </c>
      <c r="D252" s="115">
        <f t="shared" si="66"/>
        <v>90.756311999999994</v>
      </c>
      <c r="E252" s="114">
        <f t="shared" si="67"/>
        <v>1</v>
      </c>
      <c r="F252" s="115">
        <f t="shared" si="68"/>
        <v>0.5</v>
      </c>
      <c r="G252" s="114">
        <f t="shared" si="69"/>
        <v>0</v>
      </c>
      <c r="H252" s="115">
        <f t="shared" si="70"/>
        <v>0</v>
      </c>
      <c r="I252" s="184">
        <f t="shared" si="71"/>
        <v>91.256311999999994</v>
      </c>
      <c r="J252" s="115">
        <f t="shared" si="72"/>
        <v>109.79290829999999</v>
      </c>
      <c r="K252" s="101">
        <f t="shared" si="73"/>
        <v>83.116763562405779</v>
      </c>
    </row>
    <row r="253" spans="1:11" s="38" customFormat="1" ht="16.5" customHeight="1">
      <c r="A253" s="48">
        <v>3</v>
      </c>
      <c r="B253" s="114" t="s">
        <v>171</v>
      </c>
      <c r="C253" s="114">
        <f t="shared" si="65"/>
        <v>2</v>
      </c>
      <c r="D253" s="115">
        <f t="shared" si="66"/>
        <v>15.809953800000001</v>
      </c>
      <c r="E253" s="114">
        <f t="shared" si="67"/>
        <v>2</v>
      </c>
      <c r="F253" s="115">
        <f t="shared" si="68"/>
        <v>13</v>
      </c>
      <c r="G253" s="114">
        <f t="shared" si="69"/>
        <v>1</v>
      </c>
      <c r="H253" s="115">
        <f t="shared" si="70"/>
        <v>0.28000000000000003</v>
      </c>
      <c r="I253" s="184">
        <f t="shared" si="71"/>
        <v>29.089953800000004</v>
      </c>
      <c r="J253" s="115">
        <f t="shared" si="72"/>
        <v>38.999602828437503</v>
      </c>
      <c r="K253" s="101">
        <f t="shared" si="73"/>
        <v>74.590384748196357</v>
      </c>
    </row>
    <row r="254" spans="1:11" s="38" customFormat="1" ht="16.5" customHeight="1">
      <c r="A254" s="48">
        <v>4</v>
      </c>
      <c r="B254" s="114" t="s">
        <v>172</v>
      </c>
      <c r="C254" s="114">
        <f t="shared" si="65"/>
        <v>3</v>
      </c>
      <c r="D254" s="115">
        <f t="shared" si="66"/>
        <v>13.172822</v>
      </c>
      <c r="E254" s="114">
        <f t="shared" si="67"/>
        <v>2</v>
      </c>
      <c r="F254" s="115">
        <f t="shared" si="68"/>
        <v>20</v>
      </c>
      <c r="G254" s="114">
        <f t="shared" si="69"/>
        <v>1</v>
      </c>
      <c r="H254" s="115">
        <f t="shared" si="70"/>
        <v>8.3692509999999998E-2</v>
      </c>
      <c r="I254" s="184">
        <f t="shared" si="71"/>
        <v>33.256514509999995</v>
      </c>
      <c r="J254" s="115">
        <f t="shared" si="72"/>
        <v>24.835094000000002</v>
      </c>
      <c r="K254" s="101">
        <f t="shared" si="73"/>
        <v>133.9093562923498</v>
      </c>
    </row>
    <row r="255" spans="1:11" s="38" customFormat="1" ht="16.5" customHeight="1">
      <c r="A255" s="48">
        <v>5</v>
      </c>
      <c r="B255" s="113" t="s">
        <v>188</v>
      </c>
      <c r="C255" s="114">
        <f t="shared" si="65"/>
        <v>0</v>
      </c>
      <c r="D255" s="115">
        <f t="shared" si="66"/>
        <v>0</v>
      </c>
      <c r="E255" s="114">
        <f t="shared" si="67"/>
        <v>0</v>
      </c>
      <c r="F255" s="115">
        <f t="shared" si="68"/>
        <v>0</v>
      </c>
      <c r="G255" s="114">
        <f t="shared" si="69"/>
        <v>2</v>
      </c>
      <c r="H255" s="115">
        <f t="shared" si="70"/>
        <v>7.3177562199999997</v>
      </c>
      <c r="I255" s="184">
        <f t="shared" si="71"/>
        <v>7.3177562199999997</v>
      </c>
      <c r="J255" s="115">
        <f t="shared" si="72"/>
        <v>23.008823530000001</v>
      </c>
      <c r="K255" s="101">
        <f t="shared" si="73"/>
        <v>31.804130317479117</v>
      </c>
    </row>
    <row r="256" spans="1:11" s="38" customFormat="1" ht="16.5" customHeight="1">
      <c r="A256" s="48">
        <v>6</v>
      </c>
      <c r="B256" s="114" t="s">
        <v>196</v>
      </c>
      <c r="C256" s="114">
        <f t="shared" si="65"/>
        <v>2</v>
      </c>
      <c r="D256" s="115">
        <f t="shared" si="66"/>
        <v>0.15437901000000001</v>
      </c>
      <c r="E256" s="114">
        <f t="shared" si="67"/>
        <v>3</v>
      </c>
      <c r="F256" s="115">
        <f t="shared" si="68"/>
        <v>44.612963000000001</v>
      </c>
      <c r="G256" s="114">
        <f t="shared" si="69"/>
        <v>5</v>
      </c>
      <c r="H256" s="115">
        <f t="shared" si="70"/>
        <v>2.78802379</v>
      </c>
      <c r="I256" s="184">
        <f t="shared" si="71"/>
        <v>47.555365799999997</v>
      </c>
      <c r="J256" s="115">
        <f t="shared" si="72"/>
        <v>11.067687599999999</v>
      </c>
      <c r="K256" s="101">
        <f t="shared" si="73"/>
        <v>429.6775217977783</v>
      </c>
    </row>
    <row r="257" spans="1:11" s="38" customFormat="1" ht="16.5" customHeight="1">
      <c r="A257" s="48">
        <v>7</v>
      </c>
      <c r="B257" s="114" t="s">
        <v>192</v>
      </c>
      <c r="C257" s="114">
        <f t="shared" si="65"/>
        <v>2</v>
      </c>
      <c r="D257" s="115">
        <f t="shared" si="66"/>
        <v>5.2858690199999998</v>
      </c>
      <c r="E257" s="114">
        <f t="shared" si="67"/>
        <v>1</v>
      </c>
      <c r="F257" s="115">
        <f t="shared" si="68"/>
        <v>5.2664000000000002E-2</v>
      </c>
      <c r="G257" s="114">
        <f t="shared" si="69"/>
        <v>1</v>
      </c>
      <c r="H257" s="115">
        <f t="shared" si="70"/>
        <v>0.83692514000000007</v>
      </c>
      <c r="I257" s="184">
        <f t="shared" si="71"/>
        <v>6.1754581599999998</v>
      </c>
      <c r="J257" s="115">
        <f t="shared" si="72"/>
        <v>1.7805980000000001</v>
      </c>
      <c r="K257" s="101">
        <f t="shared" si="73"/>
        <v>346.81933597589125</v>
      </c>
    </row>
    <row r="258" spans="1:11" s="38" customFormat="1" ht="16.5" customHeight="1">
      <c r="A258" s="48">
        <v>8</v>
      </c>
      <c r="B258" s="114" t="s">
        <v>181</v>
      </c>
      <c r="C258" s="114">
        <f t="shared" si="65"/>
        <v>1</v>
      </c>
      <c r="D258" s="115">
        <f t="shared" si="66"/>
        <v>0.17152700000000001</v>
      </c>
      <c r="E258" s="114">
        <f t="shared" si="67"/>
        <v>0</v>
      </c>
      <c r="F258" s="115">
        <f t="shared" si="68"/>
        <v>0</v>
      </c>
      <c r="G258" s="114">
        <f t="shared" si="69"/>
        <v>10</v>
      </c>
      <c r="H258" s="115">
        <f t="shared" si="70"/>
        <v>2.30496189</v>
      </c>
      <c r="I258" s="184">
        <f t="shared" si="71"/>
        <v>2.4764888900000002</v>
      </c>
      <c r="J258" s="115">
        <f t="shared" si="72"/>
        <v>1.4598763100000001</v>
      </c>
      <c r="K258" s="101">
        <f t="shared" si="73"/>
        <v>169.63689821091762</v>
      </c>
    </row>
    <row r="259" spans="1:11" s="38" customFormat="1" ht="16.5" customHeight="1">
      <c r="A259" s="48">
        <v>9</v>
      </c>
      <c r="B259" s="114" t="s">
        <v>199</v>
      </c>
      <c r="C259" s="114">
        <f t="shared" si="65"/>
        <v>0</v>
      </c>
      <c r="D259" s="115">
        <f t="shared" si="66"/>
        <v>0</v>
      </c>
      <c r="E259" s="114">
        <f t="shared" si="67"/>
        <v>0</v>
      </c>
      <c r="F259" s="115">
        <f t="shared" si="68"/>
        <v>0</v>
      </c>
      <c r="G259" s="114">
        <f t="shared" si="69"/>
        <v>1</v>
      </c>
      <c r="H259" s="115">
        <f t="shared" si="70"/>
        <v>0.20532464</v>
      </c>
      <c r="I259" s="184">
        <f t="shared" si="71"/>
        <v>0.20532464</v>
      </c>
      <c r="J259" s="115">
        <f t="shared" si="72"/>
        <v>9.5168059999999999E-2</v>
      </c>
      <c r="K259" s="101">
        <f t="shared" si="73"/>
        <v>215.74952773020698</v>
      </c>
    </row>
    <row r="260" spans="1:11" s="38" customFormat="1" ht="16.5" customHeight="1">
      <c r="A260" s="48">
        <v>10</v>
      </c>
      <c r="B260" s="114" t="s">
        <v>170</v>
      </c>
      <c r="C260" s="114">
        <f t="shared" si="65"/>
        <v>2</v>
      </c>
      <c r="D260" s="115">
        <f t="shared" si="66"/>
        <v>6.3089680000000001</v>
      </c>
      <c r="E260" s="114">
        <f t="shared" si="67"/>
        <v>0</v>
      </c>
      <c r="F260" s="115">
        <f t="shared" si="68"/>
        <v>0</v>
      </c>
      <c r="G260" s="114">
        <f t="shared" si="69"/>
        <v>5</v>
      </c>
      <c r="H260" s="115">
        <f t="shared" si="70"/>
        <v>10.705921999999999</v>
      </c>
      <c r="I260" s="184">
        <f t="shared" si="71"/>
        <v>17.014890000000001</v>
      </c>
      <c r="J260" s="115">
        <f t="shared" si="72"/>
        <v>3.0078000000000001E-2</v>
      </c>
      <c r="K260" s="101">
        <f t="shared" si="73"/>
        <v>56569.220027927397</v>
      </c>
    </row>
    <row r="261" spans="1:11" s="38" customFormat="1" ht="16.5" customHeight="1">
      <c r="A261" s="48">
        <v>11</v>
      </c>
      <c r="B261" s="114" t="s">
        <v>183</v>
      </c>
      <c r="C261" s="114">
        <f t="shared" si="65"/>
        <v>0</v>
      </c>
      <c r="D261" s="115">
        <f t="shared" si="66"/>
        <v>0</v>
      </c>
      <c r="E261" s="114">
        <f t="shared" si="67"/>
        <v>0</v>
      </c>
      <c r="F261" s="115">
        <f t="shared" si="68"/>
        <v>0</v>
      </c>
      <c r="G261" s="114">
        <f t="shared" si="69"/>
        <v>1</v>
      </c>
      <c r="H261" s="115">
        <f t="shared" si="70"/>
        <v>0.35397271999999996</v>
      </c>
      <c r="I261" s="184">
        <f t="shared" si="71"/>
        <v>0.35397271999999996</v>
      </c>
      <c r="J261" s="115">
        <f t="shared" si="72"/>
        <v>0</v>
      </c>
      <c r="K261" s="101"/>
    </row>
    <row r="262" spans="1:11" s="38" customFormat="1" ht="16.5" customHeight="1">
      <c r="A262" s="48">
        <v>12</v>
      </c>
      <c r="B262" s="113" t="s">
        <v>146</v>
      </c>
      <c r="C262" s="114"/>
      <c r="D262" s="115"/>
      <c r="E262" s="114"/>
      <c r="F262" s="115">
        <f t="shared" si="68"/>
        <v>0</v>
      </c>
      <c r="G262" s="114">
        <f t="shared" si="69"/>
        <v>1</v>
      </c>
      <c r="H262" s="115">
        <f t="shared" si="70"/>
        <v>5.0999999999999997E-2</v>
      </c>
      <c r="I262" s="184">
        <f t="shared" si="71"/>
        <v>5.0999999999999997E-2</v>
      </c>
      <c r="J262" s="115">
        <f t="shared" si="72"/>
        <v>0</v>
      </c>
      <c r="K262" s="101"/>
    </row>
    <row r="263" spans="1:11" s="38" customFormat="1" ht="16.5" customHeight="1">
      <c r="A263" s="48">
        <v>13</v>
      </c>
      <c r="B263" s="114" t="s">
        <v>186</v>
      </c>
      <c r="C263" s="114">
        <f>VLOOKUP(B263,$B$139:$K$192,2,FALSE)</f>
        <v>0</v>
      </c>
      <c r="D263" s="115">
        <f>VLOOKUP(B263,$B$139:$K$192,3,FALSE)</f>
        <v>0</v>
      </c>
      <c r="E263" s="114">
        <f>VLOOKUP(B263,$B$139:$K$192,4,FALSE)</f>
        <v>0</v>
      </c>
      <c r="F263" s="115">
        <f t="shared" si="68"/>
        <v>0</v>
      </c>
      <c r="G263" s="114">
        <f t="shared" si="69"/>
        <v>1</v>
      </c>
      <c r="H263" s="115">
        <f t="shared" si="70"/>
        <v>4.2326300000000002E-3</v>
      </c>
      <c r="I263" s="184">
        <f t="shared" si="71"/>
        <v>4.2326300000000002E-3</v>
      </c>
      <c r="J263" s="115">
        <f t="shared" si="72"/>
        <v>0</v>
      </c>
      <c r="K263" s="101"/>
    </row>
    <row r="264" spans="1:11" s="46" customFormat="1" ht="16.5" customHeight="1">
      <c r="A264" s="119" t="s">
        <v>305</v>
      </c>
      <c r="B264" s="120" t="s">
        <v>302</v>
      </c>
      <c r="C264" s="120">
        <f t="shared" ref="C264:I264" si="74">SUM(C265:C269)</f>
        <v>2</v>
      </c>
      <c r="D264" s="121">
        <f t="shared" si="74"/>
        <v>44.313256000000003</v>
      </c>
      <c r="E264" s="120">
        <f t="shared" si="74"/>
        <v>3</v>
      </c>
      <c r="F264" s="121">
        <f>SUM(F265:F269)</f>
        <v>14.892794</v>
      </c>
      <c r="G264" s="120">
        <f t="shared" si="74"/>
        <v>16</v>
      </c>
      <c r="H264" s="121">
        <f>SUM(H265:H269)</f>
        <v>7.3710568399999996</v>
      </c>
      <c r="I264" s="185">
        <f t="shared" si="74"/>
        <v>66.577106840000013</v>
      </c>
      <c r="J264" s="121">
        <f>SUM(J265:J269)</f>
        <v>11.5279816975</v>
      </c>
      <c r="K264" s="148">
        <f>I264/J264*100</f>
        <v>577.52613238827553</v>
      </c>
    </row>
    <row r="265" spans="1:11" s="38" customFormat="1" ht="16.5" customHeight="1">
      <c r="A265" s="48">
        <v>1</v>
      </c>
      <c r="B265" s="114" t="s">
        <v>184</v>
      </c>
      <c r="C265" s="114">
        <f>VLOOKUP(B265,$B$139:$K$192,2,FALSE)</f>
        <v>2</v>
      </c>
      <c r="D265" s="115">
        <f>VLOOKUP(B265,$B$139:$K$192,3,FALSE)</f>
        <v>44.313256000000003</v>
      </c>
      <c r="E265" s="114">
        <f>VLOOKUP(B265,$B$139:$K$192,4,FALSE)</f>
        <v>3</v>
      </c>
      <c r="F265" s="115">
        <f>VLOOKUP(B265,$B$139:$K$192,5,FALSE)</f>
        <v>14.892794</v>
      </c>
      <c r="G265" s="114">
        <f>VLOOKUP(B265,$B$139:$K$192,6,FALSE)</f>
        <v>5</v>
      </c>
      <c r="H265" s="115">
        <f>VLOOKUP(B265,$B$139:$K$192,7,FALSE)</f>
        <v>1.511436</v>
      </c>
      <c r="I265" s="184">
        <f>D265+F265+H265</f>
        <v>60.717486000000008</v>
      </c>
      <c r="J265" s="115">
        <f>VLOOKUP(B265,$B$139:$K$192,9,FALSE)</f>
        <v>5.0005382699999998</v>
      </c>
      <c r="K265" s="101">
        <f>I265/J265*100</f>
        <v>1214.2190044672934</v>
      </c>
    </row>
    <row r="266" spans="1:11" s="38" customFormat="1" ht="16.5" customHeight="1">
      <c r="A266" s="48">
        <v>2</v>
      </c>
      <c r="B266" s="114" t="s">
        <v>182</v>
      </c>
      <c r="C266" s="114">
        <f>VLOOKUP(B266,$B$139:$K$192,2,FALSE)</f>
        <v>0</v>
      </c>
      <c r="D266" s="115">
        <f>VLOOKUP(B266,$B$139:$K$192,3,FALSE)</f>
        <v>0</v>
      </c>
      <c r="E266" s="114">
        <f>VLOOKUP(B266,$B$139:$K$192,4,FALSE)</f>
        <v>0</v>
      </c>
      <c r="F266" s="115">
        <f>VLOOKUP(B266,$B$139:$K$192,5,FALSE)</f>
        <v>0</v>
      </c>
      <c r="G266" s="114">
        <f>VLOOKUP(B266,$B$139:$K$192,6,FALSE)</f>
        <v>9</v>
      </c>
      <c r="H266" s="115">
        <f>VLOOKUP(B266,$B$139:$K$192,7,FALSE)</f>
        <v>4.17824375</v>
      </c>
      <c r="I266" s="184">
        <f>D266+F266+H266</f>
        <v>4.17824375</v>
      </c>
      <c r="J266" s="115">
        <f>VLOOKUP(B266,$B$139:$K$192,9,FALSE)</f>
        <v>6.4197868974999999</v>
      </c>
      <c r="K266" s="101">
        <f>I266/J266*100</f>
        <v>65.08383871164159</v>
      </c>
    </row>
    <row r="267" spans="1:11" s="38" customFormat="1" ht="16.5" customHeight="1">
      <c r="A267" s="48">
        <v>3</v>
      </c>
      <c r="B267" s="114" t="s">
        <v>189</v>
      </c>
      <c r="C267" s="114">
        <f>VLOOKUP(B267,$B$139:$K$192,2,FALSE)</f>
        <v>0</v>
      </c>
      <c r="D267" s="115">
        <f>VLOOKUP(B267,$B$139:$K$192,3,FALSE)</f>
        <v>0</v>
      </c>
      <c r="E267" s="114">
        <f>VLOOKUP(B267,$B$139:$K$192,4,FALSE)</f>
        <v>0</v>
      </c>
      <c r="F267" s="115">
        <f>VLOOKUP(B267,$B$139:$K$192,5,FALSE)</f>
        <v>0</v>
      </c>
      <c r="G267" s="114">
        <f>VLOOKUP(B267,$B$139:$K$192,6,FALSE)</f>
        <v>2</v>
      </c>
      <c r="H267" s="115">
        <f>VLOOKUP(B267,$B$139:$K$192,7,FALSE)</f>
        <v>1.6813770899999998</v>
      </c>
      <c r="I267" s="184">
        <f>D267+F267+H267</f>
        <v>1.6813770899999998</v>
      </c>
      <c r="J267" s="115">
        <f>VLOOKUP(B267,$B$139:$K$192,9,FALSE)</f>
        <v>0.10765653</v>
      </c>
      <c r="K267" s="101"/>
    </row>
    <row r="268" spans="1:11" s="38" customFormat="1" ht="16.5" customHeight="1">
      <c r="A268" s="48">
        <v>4</v>
      </c>
      <c r="B268" s="114" t="s">
        <v>262</v>
      </c>
      <c r="C268" s="114"/>
      <c r="D268" s="115"/>
      <c r="E268" s="114"/>
      <c r="F268" s="115"/>
      <c r="G268" s="114"/>
      <c r="H268" s="115"/>
      <c r="I268" s="184"/>
      <c r="J268" s="115"/>
      <c r="K268" s="101"/>
    </row>
    <row r="269" spans="1:11" s="38" customFormat="1" ht="16.5" customHeight="1">
      <c r="A269" s="117">
        <v>5</v>
      </c>
      <c r="B269" s="118" t="s">
        <v>195</v>
      </c>
      <c r="C269" s="114"/>
      <c r="D269" s="115"/>
      <c r="E269" s="114"/>
      <c r="F269" s="115"/>
      <c r="G269" s="114"/>
      <c r="H269" s="115"/>
      <c r="I269" s="184"/>
      <c r="J269" s="115"/>
      <c r="K269" s="101"/>
    </row>
    <row r="270" spans="1:11" s="42" customFormat="1" ht="18" customHeight="1">
      <c r="A270" s="194" t="s">
        <v>62</v>
      </c>
      <c r="B270" s="195"/>
      <c r="C270" s="53">
        <f t="shared" ref="C270:G270" si="75">C250+C213+C264+C235+C220+C201</f>
        <v>1924</v>
      </c>
      <c r="D270" s="54">
        <f t="shared" si="75"/>
        <v>8938.2233908800008</v>
      </c>
      <c r="E270" s="53">
        <f t="shared" si="75"/>
        <v>830</v>
      </c>
      <c r="F270" s="54">
        <f>F250+F213+F264+F235+F220+F201</f>
        <v>4532.0687172879698</v>
      </c>
      <c r="G270" s="53">
        <f t="shared" si="75"/>
        <v>2268</v>
      </c>
      <c r="H270" s="54">
        <f>H250+H213+H264+H235+H220+H201</f>
        <v>4741.9534796700009</v>
      </c>
      <c r="I270" s="54">
        <f>I250+I213+I264+I235+I220+I201</f>
        <v>18146.24558783797</v>
      </c>
      <c r="J270" s="54"/>
      <c r="K270" s="105">
        <f>I270/'thang 8'!D10*100</f>
        <v>108.16964652710945</v>
      </c>
    </row>
    <row r="271" spans="1:11">
      <c r="J271" s="22"/>
      <c r="K271" s="145"/>
    </row>
  </sheetData>
  <autoFilter ref="A32:K133" xr:uid="{00000000-0001-0000-0100-000000000000}"/>
  <sortState xmlns:xlrd2="http://schemas.microsoft.com/office/spreadsheetml/2017/richdata2" ref="B265:K269">
    <sortCondition descending="1" ref="I265:I269"/>
  </sortState>
  <mergeCells count="13">
    <mergeCell ref="A270:B270"/>
    <mergeCell ref="A5:K5"/>
    <mergeCell ref="A6:K6"/>
    <mergeCell ref="A197:K197"/>
    <mergeCell ref="A1:K1"/>
    <mergeCell ref="A198:K198"/>
    <mergeCell ref="A193:B193"/>
    <mergeCell ref="A27:B27"/>
    <mergeCell ref="A133:B133"/>
    <mergeCell ref="A135:K135"/>
    <mergeCell ref="A136:K136"/>
    <mergeCell ref="A29:K29"/>
    <mergeCell ref="A30:K30"/>
  </mergeCells>
  <conditionalFormatting sqref="B139:B192">
    <cfRule type="duplicateValues" dxfId="22" priority="741" stopIfTrue="1"/>
  </conditionalFormatting>
  <conditionalFormatting sqref="B199:B269">
    <cfRule type="duplicateValues" dxfId="21" priority="790" stopIfTrue="1"/>
    <cfRule type="duplicateValues" dxfId="20" priority="791" stopIfTrue="1"/>
  </conditionalFormatting>
  <conditionalFormatting sqref="B201:B212 B214:B269">
    <cfRule type="duplicateValues" dxfId="19" priority="804" stopIfTrue="1"/>
  </conditionalFormatting>
  <conditionalFormatting sqref="B270">
    <cfRule type="duplicateValues" dxfId="18" priority="4" stopIfTrue="1"/>
    <cfRule type="duplicateValues" dxfId="17" priority="5" stopIfTrue="1"/>
  </conditionalFormatting>
  <conditionalFormatting sqref="B271:B65497 B3:B4 B7:B28 B31:B134 B137:B196">
    <cfRule type="duplicateValues" dxfId="16" priority="763" stopIfTrue="1"/>
    <cfRule type="duplicateValues" dxfId="15" priority="764" stopIfTrue="1"/>
  </conditionalFormatting>
  <conditionalFormatting sqref="B271:B1048576 B2:B4 B7:B28 B31:B134 B137:B196">
    <cfRule type="duplicateValues" dxfId="14" priority="9"/>
  </conditionalFormatting>
  <conditionalFormatting sqref="B33:B132">
    <cfRule type="duplicateValues" dxfId="0" priority="955" stopIfTrue="1"/>
  </conditionalFormatting>
  <pageMargins left="0.183070866" right="0.183070866" top="0.52559055099999996" bottom="0.511811024" header="0.15748031496063" footer="0.31496062992126"/>
  <pageSetup paperSize="9" scale="74" fitToHeight="0" orientation="portrait" r:id="rId1"/>
  <headerFooter>
    <oddFooter>Page &amp;P of &amp;N</oddFooter>
  </headerFooter>
  <rowBreaks count="3" manualBreakCount="3">
    <brk id="28" max="10" man="1"/>
    <brk id="134" max="10" man="1"/>
    <brk id="1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7"/>
  <sheetViews>
    <sheetView tabSelected="1" topLeftCell="A244" workbookViewId="0">
      <selection activeCell="G255" sqref="G255"/>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21" style="4" bestFit="1" customWidth="1"/>
    <col min="6" max="6" width="12.42578125" style="4" bestFit="1" customWidth="1"/>
    <col min="7" max="7" width="14.85546875" style="4" bestFit="1" customWidth="1"/>
    <col min="8" max="16384" width="9.140625" style="4"/>
  </cols>
  <sheetData>
    <row r="1" spans="1:7">
      <c r="A1" s="204" t="s">
        <v>272</v>
      </c>
      <c r="B1" s="204"/>
      <c r="C1" s="204"/>
      <c r="D1" s="204"/>
    </row>
    <row r="3" spans="1:7" ht="15" customHeight="1">
      <c r="A3" s="207" t="s">
        <v>35</v>
      </c>
      <c r="B3" s="207"/>
      <c r="D3" s="3"/>
    </row>
    <row r="4" spans="1:7" ht="15" customHeight="1"/>
    <row r="5" spans="1:7" ht="15.75" customHeight="1">
      <c r="A5" s="206" t="s">
        <v>278</v>
      </c>
      <c r="B5" s="206"/>
      <c r="C5" s="206"/>
      <c r="D5" s="206"/>
    </row>
    <row r="6" spans="1:7" ht="15" customHeight="1">
      <c r="A6" s="208" t="s">
        <v>324</v>
      </c>
      <c r="B6" s="208"/>
      <c r="C6" s="208"/>
      <c r="D6" s="208"/>
    </row>
    <row r="7" spans="1:7" ht="15.75" customHeight="1"/>
    <row r="8" spans="1:7" ht="47.25" customHeight="1">
      <c r="A8" s="6" t="s">
        <v>201</v>
      </c>
      <c r="B8" s="7" t="s">
        <v>202</v>
      </c>
      <c r="C8" s="8" t="s">
        <v>203</v>
      </c>
      <c r="D8" s="9" t="s">
        <v>204</v>
      </c>
    </row>
    <row r="9" spans="1:7" ht="18" customHeight="1">
      <c r="A9" s="19">
        <v>1</v>
      </c>
      <c r="B9" s="10" t="s">
        <v>45</v>
      </c>
      <c r="C9" s="11">
        <v>16456</v>
      </c>
      <c r="D9" s="12">
        <v>272224.31911917002</v>
      </c>
      <c r="E9" s="4">
        <f>D9/$D$28*100</f>
        <v>60.059630067676892</v>
      </c>
      <c r="G9" s="165">
        <f>D25-780</f>
        <v>140.91518499999995</v>
      </c>
    </row>
    <row r="10" spans="1:7" ht="18" customHeight="1">
      <c r="A10" s="19">
        <v>2</v>
      </c>
      <c r="B10" s="10" t="s">
        <v>47</v>
      </c>
      <c r="C10" s="11">
        <v>1111</v>
      </c>
      <c r="D10" s="12">
        <v>67204.550032380008</v>
      </c>
      <c r="E10" s="4">
        <f t="shared" ref="E10:E27" si="0">D10/$D$28*100</f>
        <v>14.827038329527378</v>
      </c>
    </row>
    <row r="11" spans="1:7" ht="18" customHeight="1">
      <c r="A11" s="19">
        <v>3</v>
      </c>
      <c r="B11" s="10" t="s">
        <v>44</v>
      </c>
      <c r="C11" s="11">
        <v>192</v>
      </c>
      <c r="D11" s="12">
        <v>38411.525078999999</v>
      </c>
      <c r="E11" s="4">
        <f t="shared" si="0"/>
        <v>8.4745624272095981</v>
      </c>
    </row>
    <row r="12" spans="1:7" ht="18" customHeight="1">
      <c r="A12" s="19">
        <v>4</v>
      </c>
      <c r="B12" s="10" t="s">
        <v>49</v>
      </c>
      <c r="C12" s="11">
        <v>974</v>
      </c>
      <c r="D12" s="12">
        <v>12927.56123166</v>
      </c>
      <c r="E12" s="4">
        <f t="shared" si="0"/>
        <v>2.8521498290931544</v>
      </c>
    </row>
    <row r="13" spans="1:7" ht="18" customHeight="1">
      <c r="A13" s="19">
        <v>5</v>
      </c>
      <c r="B13" s="10" t="s">
        <v>52</v>
      </c>
      <c r="C13" s="11">
        <v>1803</v>
      </c>
      <c r="D13" s="12">
        <v>10882.915573419998</v>
      </c>
      <c r="E13" s="4">
        <f t="shared" si="0"/>
        <v>2.401048831758605</v>
      </c>
    </row>
    <row r="14" spans="1:7" ht="18" customHeight="1">
      <c r="A14" s="19">
        <v>6</v>
      </c>
      <c r="B14" s="10" t="s">
        <v>46</v>
      </c>
      <c r="C14" s="11">
        <v>6682</v>
      </c>
      <c r="D14" s="12">
        <v>10742.724305180001</v>
      </c>
      <c r="E14" s="4">
        <f t="shared" si="0"/>
        <v>2.3701190612794045</v>
      </c>
    </row>
    <row r="15" spans="1:7" ht="18" customHeight="1">
      <c r="A15" s="19">
        <v>7</v>
      </c>
      <c r="B15" s="10" t="s">
        <v>50</v>
      </c>
      <c r="C15" s="11">
        <v>1067</v>
      </c>
      <c r="D15" s="12">
        <v>6294.5566813899995</v>
      </c>
      <c r="E15" s="4">
        <f t="shared" si="0"/>
        <v>1.3887397971920767</v>
      </c>
    </row>
    <row r="16" spans="1:7" ht="18" customHeight="1">
      <c r="A16" s="19">
        <v>8</v>
      </c>
      <c r="B16" s="10" t="s">
        <v>48</v>
      </c>
      <c r="C16" s="11">
        <v>4395</v>
      </c>
      <c r="D16" s="12">
        <v>5384.4655196000003</v>
      </c>
      <c r="E16" s="4">
        <f t="shared" si="0"/>
        <v>1.1879504677088368</v>
      </c>
    </row>
    <row r="17" spans="1:5" ht="18" customHeight="1">
      <c r="A17" s="19">
        <v>9</v>
      </c>
      <c r="B17" s="10" t="s">
        <v>54</v>
      </c>
      <c r="C17" s="11">
        <v>2871</v>
      </c>
      <c r="D17" s="12">
        <v>5099.1549692600001</v>
      </c>
      <c r="E17" s="4">
        <f t="shared" si="0"/>
        <v>1.1250036811643023</v>
      </c>
    </row>
    <row r="18" spans="1:5" ht="18" customHeight="1">
      <c r="A18" s="19">
        <v>10</v>
      </c>
      <c r="B18" s="10" t="s">
        <v>59</v>
      </c>
      <c r="C18" s="11">
        <v>108</v>
      </c>
      <c r="D18" s="12">
        <v>4894.5726729999997</v>
      </c>
      <c r="E18" s="4">
        <f t="shared" si="0"/>
        <v>1.0798676070930042</v>
      </c>
    </row>
    <row r="19" spans="1:5" ht="18" customHeight="1">
      <c r="A19" s="19">
        <v>11</v>
      </c>
      <c r="B19" s="10" t="s">
        <v>55</v>
      </c>
      <c r="C19" s="11">
        <v>669</v>
      </c>
      <c r="D19" s="12">
        <v>4601.5351771900005</v>
      </c>
      <c r="E19" s="4">
        <f t="shared" si="0"/>
        <v>1.0152160592399175</v>
      </c>
    </row>
    <row r="20" spans="1:5" ht="18" customHeight="1">
      <c r="A20" s="19">
        <v>12</v>
      </c>
      <c r="B20" s="10" t="s">
        <v>53</v>
      </c>
      <c r="C20" s="11">
        <v>531</v>
      </c>
      <c r="D20" s="12">
        <v>3856.2743071899999</v>
      </c>
      <c r="E20" s="4">
        <f t="shared" si="0"/>
        <v>0.85079249744740659</v>
      </c>
    </row>
    <row r="21" spans="1:5" ht="18" customHeight="1">
      <c r="A21" s="19">
        <v>13</v>
      </c>
      <c r="B21" s="10" t="s">
        <v>60</v>
      </c>
      <c r="C21" s="11">
        <v>142</v>
      </c>
      <c r="D21" s="12">
        <v>3165.070604</v>
      </c>
      <c r="E21" s="4">
        <f t="shared" si="0"/>
        <v>0.69829532581584974</v>
      </c>
    </row>
    <row r="22" spans="1:5" ht="18" customHeight="1">
      <c r="A22" s="19">
        <v>14</v>
      </c>
      <c r="B22" s="10" t="s">
        <v>57</v>
      </c>
      <c r="C22" s="11">
        <v>84</v>
      </c>
      <c r="D22" s="12">
        <v>3102.465209</v>
      </c>
      <c r="E22" s="4">
        <f t="shared" si="0"/>
        <v>0.68448297842489247</v>
      </c>
    </row>
    <row r="23" spans="1:5" ht="18" customHeight="1">
      <c r="A23" s="19">
        <v>15</v>
      </c>
      <c r="B23" s="10" t="s">
        <v>58</v>
      </c>
      <c r="C23" s="11">
        <v>154</v>
      </c>
      <c r="D23" s="12">
        <v>1752.2304807400001</v>
      </c>
      <c r="E23" s="4">
        <f t="shared" si="0"/>
        <v>0.38658674877788013</v>
      </c>
    </row>
    <row r="24" spans="1:5" ht="18" customHeight="1">
      <c r="A24" s="19">
        <v>16</v>
      </c>
      <c r="B24" s="10" t="s">
        <v>56</v>
      </c>
      <c r="C24" s="11">
        <v>596</v>
      </c>
      <c r="D24" s="12">
        <v>1056.4293713600002</v>
      </c>
      <c r="E24" s="4">
        <f t="shared" si="0"/>
        <v>0.23307527204700068</v>
      </c>
    </row>
    <row r="25" spans="1:5" ht="18" customHeight="1">
      <c r="A25" s="19">
        <v>17</v>
      </c>
      <c r="B25" s="10" t="s">
        <v>51</v>
      </c>
      <c r="C25" s="11">
        <v>92</v>
      </c>
      <c r="D25" s="12">
        <v>920.91518499999995</v>
      </c>
      <c r="E25" s="4">
        <f t="shared" si="0"/>
        <v>0.20317738515710487</v>
      </c>
    </row>
    <row r="26" spans="1:5" ht="18" customHeight="1">
      <c r="A26" s="19">
        <v>18</v>
      </c>
      <c r="B26" s="10" t="s">
        <v>61</v>
      </c>
      <c r="C26" s="11">
        <v>150</v>
      </c>
      <c r="D26" s="12">
        <v>724.39980500000001</v>
      </c>
      <c r="E26" s="4">
        <f t="shared" si="0"/>
        <v>0.1598210786243216</v>
      </c>
    </row>
    <row r="27" spans="1:5">
      <c r="A27" s="19">
        <v>19</v>
      </c>
      <c r="B27" s="10" t="s">
        <v>205</v>
      </c>
      <c r="C27" s="11">
        <v>7</v>
      </c>
      <c r="D27" s="12">
        <v>11.071044000000001</v>
      </c>
      <c r="E27" s="4">
        <f t="shared" si="0"/>
        <v>2.4425547623902577E-3</v>
      </c>
    </row>
    <row r="28" spans="1:5" ht="17.25" customHeight="1">
      <c r="A28" s="205" t="s">
        <v>206</v>
      </c>
      <c r="B28" s="205"/>
      <c r="C28" s="13">
        <f>SUM(C9:C27)</f>
        <v>38084</v>
      </c>
      <c r="D28" s="14">
        <f>SUM(D9:D27)</f>
        <v>453256.73636753991</v>
      </c>
    </row>
    <row r="29" spans="1:5" ht="15.75" customHeight="1"/>
    <row r="30" spans="1:5" ht="12.75" customHeight="1"/>
    <row r="31" spans="1:5" ht="12.75" customHeight="1"/>
    <row r="32" spans="1:5" ht="12.75" customHeight="1"/>
    <row r="33" spans="1:7" ht="12.75" customHeight="1"/>
    <row r="34" spans="1:7" ht="24" customHeight="1">
      <c r="A34" s="206" t="s">
        <v>279</v>
      </c>
      <c r="B34" s="206"/>
      <c r="C34" s="206"/>
      <c r="D34" s="206"/>
      <c r="F34" s="146">
        <f>D28-D181</f>
        <v>0</v>
      </c>
    </row>
    <row r="35" spans="1:7" ht="12" customHeight="1">
      <c r="A35" s="209" t="str">
        <f>A6</f>
        <v>(Lũy kế các dự án còn hiệu lực đến ngày 20/08/2023)</v>
      </c>
      <c r="B35" s="209"/>
      <c r="C35" s="209"/>
      <c r="D35" s="209"/>
    </row>
    <row r="36" spans="1:7" ht="15.75" customHeight="1"/>
    <row r="37" spans="1:7" ht="47.25">
      <c r="A37" s="6" t="s">
        <v>201</v>
      </c>
      <c r="B37" s="7" t="s">
        <v>207</v>
      </c>
      <c r="C37" s="8" t="s">
        <v>203</v>
      </c>
      <c r="D37" s="9" t="s">
        <v>208</v>
      </c>
    </row>
    <row r="38" spans="1:7" ht="18" customHeight="1">
      <c r="A38" s="19">
        <v>1</v>
      </c>
      <c r="B38" s="10" t="s">
        <v>67</v>
      </c>
      <c r="C38" s="11">
        <v>9756</v>
      </c>
      <c r="D38" s="12">
        <v>83059.064434590007</v>
      </c>
      <c r="E38" s="4">
        <f>D38/$D$28*100</f>
        <v>18.32494870351767</v>
      </c>
    </row>
    <row r="39" spans="1:7" ht="18" customHeight="1">
      <c r="A39" s="19">
        <v>2</v>
      </c>
      <c r="B39" s="10" t="s">
        <v>64</v>
      </c>
      <c r="C39" s="11">
        <v>3343</v>
      </c>
      <c r="D39" s="12">
        <v>72694.963490180002</v>
      </c>
      <c r="E39" s="4">
        <f t="shared" ref="E39:E102" si="1">D39/$D$28*100</f>
        <v>16.038363615457136</v>
      </c>
    </row>
    <row r="40" spans="1:7" ht="18" customHeight="1">
      <c r="A40" s="19">
        <v>3</v>
      </c>
      <c r="B40" s="10" t="s">
        <v>66</v>
      </c>
      <c r="C40" s="11">
        <v>5168</v>
      </c>
      <c r="D40" s="12">
        <v>71026.82827571001</v>
      </c>
      <c r="E40" s="4">
        <f t="shared" si="1"/>
        <v>15.670330427944329</v>
      </c>
    </row>
    <row r="41" spans="1:7" ht="18" customHeight="1">
      <c r="A41" s="19">
        <v>4</v>
      </c>
      <c r="B41" s="10" t="s">
        <v>68</v>
      </c>
      <c r="C41" s="11">
        <v>3031</v>
      </c>
      <c r="D41" s="12">
        <v>37625.292771659995</v>
      </c>
      <c r="E41" s="4">
        <f t="shared" si="1"/>
        <v>8.3010995210339562</v>
      </c>
    </row>
    <row r="42" spans="1:7" ht="18" customHeight="1">
      <c r="A42" s="19">
        <v>5</v>
      </c>
      <c r="B42" s="10" t="s">
        <v>69</v>
      </c>
      <c r="C42" s="11">
        <v>2331</v>
      </c>
      <c r="D42" s="12">
        <v>30967.815667450002</v>
      </c>
      <c r="E42" s="4">
        <f t="shared" si="1"/>
        <v>6.832290219364463</v>
      </c>
    </row>
    <row r="43" spans="1:7" ht="18" customHeight="1">
      <c r="A43" s="19">
        <v>6</v>
      </c>
      <c r="B43" s="10" t="s">
        <v>65</v>
      </c>
      <c r="C43" s="11">
        <v>3949</v>
      </c>
      <c r="D43" s="12">
        <v>25807.775791389999</v>
      </c>
      <c r="E43" s="4">
        <f t="shared" si="1"/>
        <v>5.693853774401008</v>
      </c>
    </row>
    <row r="44" spans="1:7" ht="18" customHeight="1">
      <c r="A44" s="19">
        <v>7</v>
      </c>
      <c r="B44" s="10" t="s">
        <v>70</v>
      </c>
      <c r="C44" s="11">
        <v>904</v>
      </c>
      <c r="D44" s="12">
        <v>22701.2287712</v>
      </c>
      <c r="E44" s="4">
        <f t="shared" si="1"/>
        <v>5.0084702442881897</v>
      </c>
      <c r="F44" s="146">
        <f>D44+F182</f>
        <v>22701.2287712</v>
      </c>
    </row>
    <row r="45" spans="1:7" ht="18" customHeight="1">
      <c r="A45" s="19">
        <v>8</v>
      </c>
      <c r="B45" s="10" t="s">
        <v>73</v>
      </c>
      <c r="C45" s="11">
        <v>430</v>
      </c>
      <c r="D45" s="12">
        <v>14163.658406680001</v>
      </c>
      <c r="E45" s="4">
        <f t="shared" si="1"/>
        <v>3.1248644024994428</v>
      </c>
    </row>
    <row r="46" spans="1:7" ht="18" customHeight="1">
      <c r="A46" s="19">
        <v>9</v>
      </c>
      <c r="B46" s="10" t="s">
        <v>76</v>
      </c>
      <c r="C46" s="11">
        <v>710</v>
      </c>
      <c r="D46" s="12">
        <v>13589.576261190001</v>
      </c>
      <c r="E46" s="4">
        <f t="shared" si="1"/>
        <v>2.9982072346235125</v>
      </c>
    </row>
    <row r="47" spans="1:7" ht="18" customHeight="1">
      <c r="A47" s="19">
        <v>10</v>
      </c>
      <c r="B47" s="10" t="s">
        <v>71</v>
      </c>
      <c r="C47" s="11">
        <v>727</v>
      </c>
      <c r="D47" s="12">
        <v>13088.149669590002</v>
      </c>
      <c r="E47" s="4">
        <f t="shared" si="1"/>
        <v>2.8875797355997803</v>
      </c>
      <c r="G47" s="146">
        <f>D44+F34</f>
        <v>22701.2287712</v>
      </c>
    </row>
    <row r="48" spans="1:7" ht="18" customHeight="1">
      <c r="A48" s="19">
        <v>11</v>
      </c>
      <c r="B48" s="10" t="s">
        <v>75</v>
      </c>
      <c r="C48" s="11">
        <v>1286</v>
      </c>
      <c r="D48" s="12">
        <v>11787.95931817</v>
      </c>
      <c r="E48" s="4">
        <f t="shared" si="1"/>
        <v>2.6007245722678678</v>
      </c>
    </row>
    <row r="49" spans="1:5" ht="18" customHeight="1">
      <c r="A49" s="19">
        <v>12</v>
      </c>
      <c r="B49" s="10" t="s">
        <v>79</v>
      </c>
      <c r="C49" s="11">
        <v>444</v>
      </c>
      <c r="D49" s="12">
        <v>9732.7752237599998</v>
      </c>
      <c r="E49" s="4">
        <f t="shared" si="1"/>
        <v>2.1472985270466713</v>
      </c>
    </row>
    <row r="50" spans="1:5" ht="18" customHeight="1">
      <c r="A50" s="19">
        <v>13</v>
      </c>
      <c r="B50" s="10" t="s">
        <v>81</v>
      </c>
      <c r="C50" s="11">
        <v>132</v>
      </c>
      <c r="D50" s="12">
        <v>6800.3469130000003</v>
      </c>
      <c r="E50" s="4">
        <f t="shared" si="1"/>
        <v>1.5003300265317379</v>
      </c>
    </row>
    <row r="51" spans="1:5" ht="18" customHeight="1">
      <c r="A51" s="19">
        <v>14</v>
      </c>
      <c r="B51" s="10" t="s">
        <v>83</v>
      </c>
      <c r="C51" s="11">
        <v>256</v>
      </c>
      <c r="D51" s="12">
        <v>4837.9193553699997</v>
      </c>
      <c r="E51" s="4">
        <f t="shared" si="1"/>
        <v>1.0673684398254579</v>
      </c>
    </row>
    <row r="52" spans="1:5" ht="18" customHeight="1">
      <c r="A52" s="19">
        <v>15</v>
      </c>
      <c r="B52" s="10" t="s">
        <v>74</v>
      </c>
      <c r="C52" s="11">
        <v>542</v>
      </c>
      <c r="D52" s="12">
        <v>4288.0272868700004</v>
      </c>
      <c r="E52" s="4">
        <f t="shared" si="1"/>
        <v>0.94604822009592715</v>
      </c>
    </row>
    <row r="53" spans="1:5" ht="18" customHeight="1">
      <c r="A53" s="19">
        <v>16</v>
      </c>
      <c r="B53" s="10" t="s">
        <v>78</v>
      </c>
      <c r="C53" s="11">
        <v>675</v>
      </c>
      <c r="D53" s="12">
        <v>3812.3090339999999</v>
      </c>
      <c r="E53" s="4">
        <f t="shared" si="1"/>
        <v>0.84109263649391164</v>
      </c>
    </row>
    <row r="54" spans="1:5" ht="18" customHeight="1">
      <c r="A54" s="19">
        <v>17</v>
      </c>
      <c r="B54" s="10" t="s">
        <v>85</v>
      </c>
      <c r="C54" s="11">
        <v>61</v>
      </c>
      <c r="D54" s="12">
        <v>2617.1178500000001</v>
      </c>
      <c r="E54" s="4">
        <f t="shared" si="1"/>
        <v>0.57740296834282756</v>
      </c>
    </row>
    <row r="55" spans="1:5" ht="18" customHeight="1">
      <c r="A55" s="19">
        <v>18</v>
      </c>
      <c r="B55" s="10" t="s">
        <v>84</v>
      </c>
      <c r="C55" s="11">
        <v>462</v>
      </c>
      <c r="D55" s="12">
        <v>2566.1349976399993</v>
      </c>
      <c r="E55" s="4">
        <f t="shared" si="1"/>
        <v>0.56615485038465141</v>
      </c>
    </row>
    <row r="56" spans="1:5" ht="18" customHeight="1">
      <c r="A56" s="19">
        <v>19</v>
      </c>
      <c r="B56" s="10" t="s">
        <v>82</v>
      </c>
      <c r="C56" s="11">
        <v>299</v>
      </c>
      <c r="D56" s="12">
        <v>2126.8335873200003</v>
      </c>
      <c r="E56" s="4">
        <f t="shared" si="1"/>
        <v>0.4692337513535329</v>
      </c>
    </row>
    <row r="57" spans="1:5" ht="18" customHeight="1">
      <c r="A57" s="19">
        <v>20</v>
      </c>
      <c r="B57" s="10" t="s">
        <v>77</v>
      </c>
      <c r="C57" s="11">
        <v>610</v>
      </c>
      <c r="D57" s="12">
        <v>2020.92711057</v>
      </c>
      <c r="E57" s="4">
        <f t="shared" si="1"/>
        <v>0.44586808058628757</v>
      </c>
    </row>
    <row r="58" spans="1:5" ht="18" customHeight="1">
      <c r="A58" s="19">
        <v>21</v>
      </c>
      <c r="B58" s="10" t="s">
        <v>100</v>
      </c>
      <c r="C58" s="11">
        <v>165</v>
      </c>
      <c r="D58" s="12">
        <v>1979.7094489999999</v>
      </c>
      <c r="E58" s="4">
        <f t="shared" si="1"/>
        <v>0.43677441285609037</v>
      </c>
    </row>
    <row r="59" spans="1:5" ht="18" customHeight="1">
      <c r="A59" s="19">
        <v>22</v>
      </c>
      <c r="B59" s="10" t="s">
        <v>89</v>
      </c>
      <c r="C59" s="11">
        <v>209</v>
      </c>
      <c r="D59" s="12">
        <v>1909.6982657799999</v>
      </c>
      <c r="E59" s="4">
        <f t="shared" si="1"/>
        <v>0.42132815963962877</v>
      </c>
    </row>
    <row r="60" spans="1:5" ht="18" customHeight="1">
      <c r="A60" s="19">
        <v>23</v>
      </c>
      <c r="B60" s="10" t="s">
        <v>105</v>
      </c>
      <c r="C60" s="11">
        <v>92</v>
      </c>
      <c r="D60" s="12">
        <v>1098.3187312999999</v>
      </c>
      <c r="E60" s="4">
        <f t="shared" si="1"/>
        <v>0.24231713357468726</v>
      </c>
    </row>
    <row r="61" spans="1:5" ht="18" customHeight="1">
      <c r="A61" s="19">
        <v>24</v>
      </c>
      <c r="B61" s="10" t="s">
        <v>88</v>
      </c>
      <c r="C61" s="11">
        <v>378</v>
      </c>
      <c r="D61" s="12">
        <v>1069.9956873800002</v>
      </c>
      <c r="E61" s="4">
        <f t="shared" si="1"/>
        <v>0.23606834747897817</v>
      </c>
    </row>
    <row r="62" spans="1:5" ht="18" customHeight="1">
      <c r="A62" s="19">
        <v>25</v>
      </c>
      <c r="B62" s="10" t="s">
        <v>92</v>
      </c>
      <c r="C62" s="11">
        <v>21</v>
      </c>
      <c r="D62" s="12">
        <v>987.65800000000002</v>
      </c>
      <c r="E62" s="4">
        <f t="shared" si="1"/>
        <v>0.2179025529582248</v>
      </c>
    </row>
    <row r="63" spans="1:5" ht="18" customHeight="1">
      <c r="A63" s="19">
        <v>26</v>
      </c>
      <c r="B63" s="10" t="s">
        <v>101</v>
      </c>
      <c r="C63" s="11">
        <v>36</v>
      </c>
      <c r="D63" s="12">
        <v>974.29347249</v>
      </c>
      <c r="E63" s="4">
        <f t="shared" si="1"/>
        <v>0.21495399721979161</v>
      </c>
    </row>
    <row r="64" spans="1:5" ht="18" customHeight="1">
      <c r="A64" s="19">
        <v>27</v>
      </c>
      <c r="B64" s="10" t="s">
        <v>95</v>
      </c>
      <c r="C64" s="11">
        <v>183</v>
      </c>
      <c r="D64" s="12">
        <v>971.76092987000004</v>
      </c>
      <c r="E64" s="4">
        <f t="shared" si="1"/>
        <v>0.21439525370495804</v>
      </c>
    </row>
    <row r="65" spans="1:5" ht="18" customHeight="1">
      <c r="A65" s="19">
        <v>28</v>
      </c>
      <c r="B65" s="10" t="s">
        <v>209</v>
      </c>
      <c r="C65" s="11">
        <v>156</v>
      </c>
      <c r="D65" s="12">
        <v>949.81889799999999</v>
      </c>
      <c r="E65" s="4">
        <f t="shared" si="1"/>
        <v>0.20955428166649559</v>
      </c>
    </row>
    <row r="66" spans="1:5" ht="18" customHeight="1">
      <c r="A66" s="19">
        <v>29</v>
      </c>
      <c r="B66" s="10" t="s">
        <v>117</v>
      </c>
      <c r="C66" s="11">
        <v>105</v>
      </c>
      <c r="D66" s="12">
        <v>722.10924399999999</v>
      </c>
      <c r="E66" s="4">
        <f t="shared" si="1"/>
        <v>0.1593157224285468</v>
      </c>
    </row>
    <row r="67" spans="1:5" ht="18" customHeight="1">
      <c r="A67" s="19">
        <v>30</v>
      </c>
      <c r="B67" s="10" t="s">
        <v>115</v>
      </c>
      <c r="C67" s="11">
        <v>118</v>
      </c>
      <c r="D67" s="12">
        <v>646.54396485999996</v>
      </c>
      <c r="E67" s="4">
        <f t="shared" si="1"/>
        <v>0.1426440939502609</v>
      </c>
    </row>
    <row r="68" spans="1:5" ht="18" customHeight="1">
      <c r="A68" s="19">
        <v>31</v>
      </c>
      <c r="B68" s="10" t="s">
        <v>94</v>
      </c>
      <c r="C68" s="11">
        <v>92</v>
      </c>
      <c r="D68" s="12">
        <v>607.5523928099999</v>
      </c>
      <c r="E68" s="4">
        <f t="shared" si="1"/>
        <v>0.13404155836248702</v>
      </c>
    </row>
    <row r="69" spans="1:5" ht="18" customHeight="1">
      <c r="A69" s="19">
        <v>32</v>
      </c>
      <c r="B69" s="10" t="s">
        <v>211</v>
      </c>
      <c r="C69" s="11">
        <v>13</v>
      </c>
      <c r="D69" s="12">
        <v>587.43466699999999</v>
      </c>
      <c r="E69" s="4">
        <f t="shared" si="1"/>
        <v>0.12960307478445438</v>
      </c>
    </row>
    <row r="70" spans="1:5" ht="18" customHeight="1">
      <c r="A70" s="19">
        <v>33</v>
      </c>
      <c r="B70" s="10" t="s">
        <v>103</v>
      </c>
      <c r="C70" s="11">
        <v>147</v>
      </c>
      <c r="D70" s="12">
        <v>472.82689399999998</v>
      </c>
      <c r="E70" s="4">
        <f t="shared" si="1"/>
        <v>0.10431767606793843</v>
      </c>
    </row>
    <row r="71" spans="1:5" ht="18" customHeight="1">
      <c r="A71" s="19">
        <v>34</v>
      </c>
      <c r="B71" s="10" t="s">
        <v>121</v>
      </c>
      <c r="C71" s="11">
        <v>27</v>
      </c>
      <c r="D71" s="12">
        <v>469.59490699999998</v>
      </c>
      <c r="E71" s="4">
        <f t="shared" si="1"/>
        <v>0.10360461727792428</v>
      </c>
    </row>
    <row r="72" spans="1:5" ht="18" customHeight="1">
      <c r="A72" s="19">
        <v>35</v>
      </c>
      <c r="B72" s="10" t="s">
        <v>210</v>
      </c>
      <c r="C72" s="11">
        <v>64</v>
      </c>
      <c r="D72" s="12">
        <v>436.34775300000001</v>
      </c>
      <c r="E72" s="4">
        <f t="shared" si="1"/>
        <v>9.6269446869548872E-2</v>
      </c>
    </row>
    <row r="73" spans="1:5" ht="18" customHeight="1">
      <c r="A73" s="19">
        <v>36</v>
      </c>
      <c r="B73" s="10" t="s">
        <v>72</v>
      </c>
      <c r="C73" s="11">
        <v>31</v>
      </c>
      <c r="D73" s="12">
        <v>422.99416400000001</v>
      </c>
      <c r="E73" s="4">
        <f t="shared" si="1"/>
        <v>9.3323304445496344E-2</v>
      </c>
    </row>
    <row r="74" spans="1:5" ht="18" customHeight="1">
      <c r="A74" s="19">
        <v>37</v>
      </c>
      <c r="B74" s="10" t="s">
        <v>87</v>
      </c>
      <c r="C74" s="11">
        <v>23</v>
      </c>
      <c r="D74" s="12">
        <v>333.116829</v>
      </c>
      <c r="E74" s="4">
        <f t="shared" si="1"/>
        <v>7.3494071300438432E-2</v>
      </c>
    </row>
    <row r="75" spans="1:5" ht="18" customHeight="1">
      <c r="A75" s="19">
        <v>38</v>
      </c>
      <c r="B75" s="10" t="s">
        <v>86</v>
      </c>
      <c r="C75" s="11">
        <v>35</v>
      </c>
      <c r="D75" s="12">
        <v>302.772603</v>
      </c>
      <c r="E75" s="4">
        <f t="shared" si="1"/>
        <v>6.6799360871381663E-2</v>
      </c>
    </row>
    <row r="76" spans="1:5" ht="18" customHeight="1">
      <c r="A76" s="19">
        <v>39</v>
      </c>
      <c r="B76" s="10" t="s">
        <v>112</v>
      </c>
      <c r="C76" s="11">
        <v>51</v>
      </c>
      <c r="D76" s="12">
        <v>208.32735</v>
      </c>
      <c r="E76" s="4">
        <f t="shared" si="1"/>
        <v>4.5962328474048332E-2</v>
      </c>
    </row>
    <row r="77" spans="1:5" ht="18" customHeight="1">
      <c r="A77" s="19">
        <v>40</v>
      </c>
      <c r="B77" s="10" t="s">
        <v>212</v>
      </c>
      <c r="C77" s="11">
        <v>56</v>
      </c>
      <c r="D77" s="12">
        <v>193.75400300000001</v>
      </c>
      <c r="E77" s="4">
        <f t="shared" si="1"/>
        <v>4.2747076315460965E-2</v>
      </c>
    </row>
    <row r="78" spans="1:5" ht="18" customHeight="1">
      <c r="A78" s="19">
        <v>41</v>
      </c>
      <c r="B78" s="10" t="s">
        <v>124</v>
      </c>
      <c r="C78" s="11">
        <v>18</v>
      </c>
      <c r="D78" s="12">
        <v>193.468389</v>
      </c>
      <c r="E78" s="4">
        <f t="shared" si="1"/>
        <v>4.268406258017951E-2</v>
      </c>
    </row>
    <row r="79" spans="1:5" ht="18" customHeight="1">
      <c r="A79" s="19">
        <v>42</v>
      </c>
      <c r="B79" s="10" t="s">
        <v>80</v>
      </c>
      <c r="C79" s="11">
        <v>24</v>
      </c>
      <c r="D79" s="12">
        <v>180.09</v>
      </c>
      <c r="E79" s="4">
        <f t="shared" si="1"/>
        <v>3.9732448643403591E-2</v>
      </c>
    </row>
    <row r="80" spans="1:5" ht="18" customHeight="1">
      <c r="A80" s="19">
        <v>43</v>
      </c>
      <c r="B80" s="10" t="s">
        <v>213</v>
      </c>
      <c r="C80" s="11">
        <v>2</v>
      </c>
      <c r="D80" s="12">
        <v>172</v>
      </c>
      <c r="E80" s="4">
        <f t="shared" si="1"/>
        <v>3.7947588242908642E-2</v>
      </c>
    </row>
    <row r="81" spans="1:5" ht="18" customHeight="1">
      <c r="A81" s="19">
        <v>44</v>
      </c>
      <c r="B81" s="10" t="s">
        <v>113</v>
      </c>
      <c r="C81" s="11">
        <v>43</v>
      </c>
      <c r="D81" s="12">
        <v>150.147333</v>
      </c>
      <c r="E81" s="4">
        <f t="shared" si="1"/>
        <v>3.3126332374737728E-2</v>
      </c>
    </row>
    <row r="82" spans="1:5" ht="18" customHeight="1">
      <c r="A82" s="19">
        <v>45</v>
      </c>
      <c r="B82" s="10" t="s">
        <v>120</v>
      </c>
      <c r="C82" s="11">
        <v>92</v>
      </c>
      <c r="D82" s="12">
        <v>143.683717</v>
      </c>
      <c r="E82" s="4">
        <f t="shared" si="1"/>
        <v>3.1700293778643099E-2</v>
      </c>
    </row>
    <row r="83" spans="1:5" ht="18" customHeight="1">
      <c r="A83" s="19">
        <v>46</v>
      </c>
      <c r="B83" s="10" t="s">
        <v>97</v>
      </c>
      <c r="C83" s="11">
        <v>41</v>
      </c>
      <c r="D83" s="12">
        <v>140.905981</v>
      </c>
      <c r="E83" s="4">
        <f t="shared" si="1"/>
        <v>3.1087454348552958E-2</v>
      </c>
    </row>
    <row r="84" spans="1:5" ht="18" customHeight="1">
      <c r="A84" s="19">
        <v>47</v>
      </c>
      <c r="B84" s="10" t="s">
        <v>130</v>
      </c>
      <c r="C84" s="11">
        <v>16</v>
      </c>
      <c r="D84" s="12">
        <v>140.88177400000001</v>
      </c>
      <c r="E84" s="4">
        <f t="shared" si="1"/>
        <v>3.1082113666758796E-2</v>
      </c>
    </row>
    <row r="85" spans="1:5" ht="18" customHeight="1">
      <c r="A85" s="19">
        <v>48</v>
      </c>
      <c r="B85" s="10" t="s">
        <v>215</v>
      </c>
      <c r="C85" s="11">
        <v>4</v>
      </c>
      <c r="D85" s="12">
        <v>118.4</v>
      </c>
      <c r="E85" s="4">
        <f t="shared" si="1"/>
        <v>2.6122060743955719E-2</v>
      </c>
    </row>
    <row r="86" spans="1:5" ht="18" customHeight="1">
      <c r="A86" s="19">
        <v>49</v>
      </c>
      <c r="B86" s="10" t="s">
        <v>214</v>
      </c>
      <c r="C86" s="11">
        <v>8</v>
      </c>
      <c r="D86" s="12">
        <v>106.313075</v>
      </c>
      <c r="E86" s="4">
        <f t="shared" si="1"/>
        <v>2.3455376714752701E-2</v>
      </c>
    </row>
    <row r="87" spans="1:5" ht="18" customHeight="1">
      <c r="A87" s="19">
        <v>50</v>
      </c>
      <c r="B87" s="10" t="s">
        <v>119</v>
      </c>
      <c r="C87" s="11">
        <v>41</v>
      </c>
      <c r="D87" s="12">
        <v>92.383690000000001</v>
      </c>
      <c r="E87" s="4">
        <f t="shared" si="1"/>
        <v>2.0382199002793703E-2</v>
      </c>
    </row>
    <row r="88" spans="1:5" ht="18" customHeight="1">
      <c r="A88" s="19">
        <v>51</v>
      </c>
      <c r="B88" s="10" t="s">
        <v>137</v>
      </c>
      <c r="C88" s="11">
        <v>22</v>
      </c>
      <c r="D88" s="12">
        <v>72.281854999999993</v>
      </c>
      <c r="E88" s="4">
        <f t="shared" si="1"/>
        <v>1.5947221342869924E-2</v>
      </c>
    </row>
    <row r="89" spans="1:5" ht="18" customHeight="1">
      <c r="A89" s="19">
        <v>52</v>
      </c>
      <c r="B89" s="10" t="s">
        <v>91</v>
      </c>
      <c r="C89" s="11">
        <v>38</v>
      </c>
      <c r="D89" s="12">
        <v>71.410589000000002</v>
      </c>
      <c r="E89" s="4">
        <f t="shared" si="1"/>
        <v>1.5754997834625473E-2</v>
      </c>
    </row>
    <row r="90" spans="1:5" ht="18" customHeight="1">
      <c r="A90" s="19">
        <v>53</v>
      </c>
      <c r="B90" s="10" t="s">
        <v>109</v>
      </c>
      <c r="C90" s="11">
        <v>10</v>
      </c>
      <c r="D90" s="12">
        <v>71.108528000000007</v>
      </c>
      <c r="E90" s="4">
        <f t="shared" si="1"/>
        <v>1.5688355471531048E-2</v>
      </c>
    </row>
    <row r="91" spans="1:5" ht="18" customHeight="1">
      <c r="A91" s="19">
        <v>54</v>
      </c>
      <c r="B91" s="10" t="s">
        <v>98</v>
      </c>
      <c r="C91" s="11">
        <v>31</v>
      </c>
      <c r="D91" s="12">
        <v>69.855048999999994</v>
      </c>
      <c r="E91" s="4">
        <f t="shared" si="1"/>
        <v>1.5411806024070971E-2</v>
      </c>
    </row>
    <row r="92" spans="1:5" ht="18" customHeight="1">
      <c r="A92" s="19">
        <v>55</v>
      </c>
      <c r="B92" s="10" t="s">
        <v>217</v>
      </c>
      <c r="C92" s="11">
        <v>4</v>
      </c>
      <c r="D92" s="12">
        <v>56.703420000000001</v>
      </c>
      <c r="E92" s="4">
        <f t="shared" si="1"/>
        <v>1.2510221128632039E-2</v>
      </c>
    </row>
    <row r="93" spans="1:5" ht="18" customHeight="1">
      <c r="A93" s="19">
        <v>56</v>
      </c>
      <c r="B93" s="10" t="s">
        <v>220</v>
      </c>
      <c r="C93" s="11">
        <v>14</v>
      </c>
      <c r="D93" s="12">
        <v>52.49</v>
      </c>
      <c r="E93" s="4">
        <f t="shared" si="1"/>
        <v>1.1580633179478342E-2</v>
      </c>
    </row>
    <row r="94" spans="1:5" ht="18" customHeight="1">
      <c r="A94" s="19">
        <v>57</v>
      </c>
      <c r="B94" s="10" t="s">
        <v>218</v>
      </c>
      <c r="C94" s="11">
        <v>4</v>
      </c>
      <c r="D94" s="12">
        <v>47.6</v>
      </c>
      <c r="E94" s="4">
        <f t="shared" si="1"/>
        <v>1.0501774420711927E-2</v>
      </c>
    </row>
    <row r="95" spans="1:5" ht="18" customHeight="1">
      <c r="A95" s="19">
        <v>58</v>
      </c>
      <c r="B95" s="10" t="s">
        <v>219</v>
      </c>
      <c r="C95" s="11">
        <v>1</v>
      </c>
      <c r="D95" s="12">
        <v>45</v>
      </c>
      <c r="E95" s="4">
        <f t="shared" si="1"/>
        <v>9.928148086807493E-3</v>
      </c>
    </row>
    <row r="96" spans="1:5" ht="18" customHeight="1">
      <c r="A96" s="19">
        <v>59</v>
      </c>
      <c r="B96" s="10" t="s">
        <v>114</v>
      </c>
      <c r="C96" s="11">
        <v>40</v>
      </c>
      <c r="D96" s="12">
        <v>44.122746579999998</v>
      </c>
      <c r="E96" s="4">
        <f t="shared" si="1"/>
        <v>9.7346036009537534E-3</v>
      </c>
    </row>
    <row r="97" spans="1:5" ht="18" customHeight="1">
      <c r="A97" s="19">
        <v>60</v>
      </c>
      <c r="B97" s="10" t="s">
        <v>108</v>
      </c>
      <c r="C97" s="11">
        <v>30</v>
      </c>
      <c r="D97" s="12">
        <v>42.550719000000001</v>
      </c>
      <c r="E97" s="4">
        <f t="shared" si="1"/>
        <v>9.3877742096029615E-3</v>
      </c>
    </row>
    <row r="98" spans="1:5" ht="18" customHeight="1">
      <c r="A98" s="19">
        <v>61</v>
      </c>
      <c r="B98" s="10" t="s">
        <v>230</v>
      </c>
      <c r="C98" s="11">
        <v>4</v>
      </c>
      <c r="D98" s="12">
        <v>42.423756210000001</v>
      </c>
      <c r="E98" s="4">
        <f t="shared" si="1"/>
        <v>9.3597629789222009E-3</v>
      </c>
    </row>
    <row r="99" spans="1:5" ht="18" customHeight="1">
      <c r="A99" s="19">
        <v>62</v>
      </c>
      <c r="B99" s="10" t="s">
        <v>269</v>
      </c>
      <c r="C99" s="11">
        <v>1</v>
      </c>
      <c r="D99" s="12">
        <v>40.772531999999998</v>
      </c>
      <c r="E99" s="4">
        <f t="shared" si="1"/>
        <v>8.995460790446606E-3</v>
      </c>
    </row>
    <row r="100" spans="1:5" ht="18" customHeight="1">
      <c r="A100" s="19">
        <v>63</v>
      </c>
      <c r="B100" s="10" t="s">
        <v>106</v>
      </c>
      <c r="C100" s="11">
        <v>4</v>
      </c>
      <c r="D100" s="12">
        <v>39.905000000000001</v>
      </c>
      <c r="E100" s="4">
        <f t="shared" si="1"/>
        <v>8.804061097867846E-3</v>
      </c>
    </row>
    <row r="101" spans="1:5" ht="18" customHeight="1">
      <c r="A101" s="19">
        <v>64</v>
      </c>
      <c r="B101" s="10" t="s">
        <v>221</v>
      </c>
      <c r="C101" s="11">
        <v>9</v>
      </c>
      <c r="D101" s="12">
        <v>38.076000000000001</v>
      </c>
      <c r="E101" s="4">
        <f t="shared" si="1"/>
        <v>8.4005370345173799E-3</v>
      </c>
    </row>
    <row r="102" spans="1:5" ht="18" customHeight="1">
      <c r="A102" s="19">
        <v>65</v>
      </c>
      <c r="B102" s="10" t="s">
        <v>222</v>
      </c>
      <c r="C102" s="11">
        <v>1</v>
      </c>
      <c r="D102" s="12">
        <v>35</v>
      </c>
      <c r="E102" s="4">
        <f t="shared" si="1"/>
        <v>7.7218929564058288E-3</v>
      </c>
    </row>
    <row r="103" spans="1:5" ht="18" customHeight="1">
      <c r="A103" s="19">
        <v>66</v>
      </c>
      <c r="B103" s="10" t="s">
        <v>93</v>
      </c>
      <c r="C103" s="11">
        <v>69</v>
      </c>
      <c r="D103" s="12">
        <v>34.435094999999997</v>
      </c>
      <c r="E103" s="4">
        <f t="shared" ref="E103:E122" si="2">D103/$D$28*100</f>
        <v>7.5972605009618725E-3</v>
      </c>
    </row>
    <row r="104" spans="1:5" ht="18" customHeight="1">
      <c r="A104" s="19">
        <v>67</v>
      </c>
      <c r="B104" s="10" t="s">
        <v>139</v>
      </c>
      <c r="C104" s="11">
        <v>3</v>
      </c>
      <c r="D104" s="12">
        <v>32.252552000000001</v>
      </c>
      <c r="E104" s="4">
        <f t="shared" si="2"/>
        <v>7.1157358318546492E-3</v>
      </c>
    </row>
    <row r="105" spans="1:5" ht="18" customHeight="1">
      <c r="A105" s="19">
        <v>68</v>
      </c>
      <c r="B105" s="10" t="s">
        <v>223</v>
      </c>
      <c r="C105" s="11">
        <v>14</v>
      </c>
      <c r="D105" s="12">
        <v>31.320467000000001</v>
      </c>
      <c r="E105" s="4">
        <f t="shared" si="2"/>
        <v>6.9100941005326051E-3</v>
      </c>
    </row>
    <row r="106" spans="1:5" ht="18" customHeight="1">
      <c r="A106" s="19">
        <v>69</v>
      </c>
      <c r="B106" s="10" t="s">
        <v>96</v>
      </c>
      <c r="C106" s="11">
        <v>27</v>
      </c>
      <c r="D106" s="12">
        <v>30.44318221</v>
      </c>
      <c r="E106" s="4">
        <f t="shared" si="2"/>
        <v>6.7165426936565201E-3</v>
      </c>
    </row>
    <row r="107" spans="1:5" ht="18" customHeight="1">
      <c r="A107" s="19">
        <v>70</v>
      </c>
      <c r="B107" s="10" t="s">
        <v>126</v>
      </c>
      <c r="C107" s="11">
        <v>6</v>
      </c>
      <c r="D107" s="12">
        <v>27.283180999999999</v>
      </c>
      <c r="E107" s="4">
        <f t="shared" si="2"/>
        <v>6.0193658054927242E-3</v>
      </c>
    </row>
    <row r="108" spans="1:5" ht="18" customHeight="1">
      <c r="A108" s="19">
        <v>71</v>
      </c>
      <c r="B108" s="10" t="s">
        <v>110</v>
      </c>
      <c r="C108" s="11">
        <v>34</v>
      </c>
      <c r="D108" s="12">
        <v>24.439590940000002</v>
      </c>
      <c r="E108" s="4">
        <f t="shared" si="2"/>
        <v>5.3919972896293066E-3</v>
      </c>
    </row>
    <row r="109" spans="1:5" ht="18" customHeight="1">
      <c r="A109" s="19">
        <v>72</v>
      </c>
      <c r="B109" s="10" t="s">
        <v>227</v>
      </c>
      <c r="C109" s="11">
        <v>5</v>
      </c>
      <c r="D109" s="12">
        <v>22.623280000000001</v>
      </c>
      <c r="E109" s="4">
        <f t="shared" si="2"/>
        <v>4.9912727566513394E-3</v>
      </c>
    </row>
    <row r="110" spans="1:5" ht="18" customHeight="1">
      <c r="A110" s="19">
        <v>73</v>
      </c>
      <c r="B110" s="10" t="s">
        <v>224</v>
      </c>
      <c r="C110" s="11">
        <v>2</v>
      </c>
      <c r="D110" s="12">
        <v>22.5</v>
      </c>
      <c r="E110" s="4">
        <f t="shared" si="2"/>
        <v>4.9640740434037465E-3</v>
      </c>
    </row>
    <row r="111" spans="1:5" ht="18" customHeight="1">
      <c r="A111" s="19">
        <v>74</v>
      </c>
      <c r="B111" s="10" t="s">
        <v>142</v>
      </c>
      <c r="C111" s="11">
        <v>9</v>
      </c>
      <c r="D111" s="12">
        <v>21.118303000000001</v>
      </c>
      <c r="E111" s="4">
        <f t="shared" si="2"/>
        <v>4.6592364339126877E-3</v>
      </c>
    </row>
    <row r="112" spans="1:5" ht="18" customHeight="1">
      <c r="A112" s="19">
        <v>75</v>
      </c>
      <c r="B112" s="10" t="s">
        <v>225</v>
      </c>
      <c r="C112" s="11">
        <v>3</v>
      </c>
      <c r="D112" s="12">
        <v>20.774493</v>
      </c>
      <c r="E112" s="4">
        <f t="shared" si="2"/>
        <v>4.5833831762743483E-3</v>
      </c>
    </row>
    <row r="113" spans="1:6" ht="18" customHeight="1">
      <c r="A113" s="19">
        <v>76</v>
      </c>
      <c r="B113" s="10" t="s">
        <v>111</v>
      </c>
      <c r="C113" s="11">
        <v>3</v>
      </c>
      <c r="D113" s="12">
        <v>20.315000000000001</v>
      </c>
      <c r="E113" s="4">
        <f t="shared" si="2"/>
        <v>4.4820072974109835E-3</v>
      </c>
    </row>
    <row r="114" spans="1:6" ht="18" customHeight="1">
      <c r="A114" s="19">
        <v>77</v>
      </c>
      <c r="B114" s="10" t="s">
        <v>226</v>
      </c>
      <c r="C114" s="11">
        <v>4</v>
      </c>
      <c r="D114" s="12">
        <v>16.598061999999999</v>
      </c>
      <c r="E114" s="4">
        <f t="shared" si="2"/>
        <v>3.6619559442224925E-3</v>
      </c>
    </row>
    <row r="115" spans="1:6" ht="18" customHeight="1">
      <c r="A115" s="19">
        <v>78</v>
      </c>
      <c r="B115" s="10" t="s">
        <v>228</v>
      </c>
      <c r="C115" s="11">
        <v>2</v>
      </c>
      <c r="D115" s="12">
        <v>10.278</v>
      </c>
      <c r="E115" s="4">
        <f t="shared" si="2"/>
        <v>2.2675890230268317E-3</v>
      </c>
    </row>
    <row r="116" spans="1:6" ht="18" customHeight="1">
      <c r="A116" s="19">
        <v>79</v>
      </c>
      <c r="B116" s="10" t="s">
        <v>102</v>
      </c>
      <c r="C116" s="11">
        <v>7</v>
      </c>
      <c r="D116" s="12">
        <v>8.2663989999999998</v>
      </c>
      <c r="E116" s="4">
        <f t="shared" si="2"/>
        <v>1.8237785203697196E-3</v>
      </c>
    </row>
    <row r="117" spans="1:6" ht="18" customHeight="1">
      <c r="A117" s="19">
        <v>80</v>
      </c>
      <c r="B117" s="10" t="s">
        <v>129</v>
      </c>
      <c r="C117" s="11">
        <v>2</v>
      </c>
      <c r="D117" s="12">
        <v>8.0431500000000007</v>
      </c>
      <c r="E117" s="4">
        <f t="shared" si="2"/>
        <v>1.7745240952090156E-3</v>
      </c>
    </row>
    <row r="118" spans="1:6" ht="18" customHeight="1">
      <c r="A118" s="19">
        <v>81</v>
      </c>
      <c r="B118" s="10" t="s">
        <v>229</v>
      </c>
      <c r="C118" s="11">
        <v>4</v>
      </c>
      <c r="D118" s="12">
        <v>7.0309999999999997</v>
      </c>
      <c r="E118" s="4">
        <f t="shared" si="2"/>
        <v>1.551217982185411E-3</v>
      </c>
    </row>
    <row r="119" spans="1:6" ht="18" customHeight="1">
      <c r="A119" s="19">
        <v>82</v>
      </c>
      <c r="B119" s="10" t="s">
        <v>99</v>
      </c>
      <c r="C119" s="11">
        <v>40</v>
      </c>
      <c r="D119" s="12">
        <v>3.8912499999999999</v>
      </c>
      <c r="E119" s="4">
        <f t="shared" si="2"/>
        <v>8.5850902761754804E-4</v>
      </c>
    </row>
    <row r="120" spans="1:6" ht="18" customHeight="1">
      <c r="A120" s="19">
        <v>83</v>
      </c>
      <c r="B120" s="10" t="s">
        <v>135</v>
      </c>
      <c r="C120" s="11">
        <v>6</v>
      </c>
      <c r="D120" s="12">
        <v>3.8275060000000001</v>
      </c>
      <c r="E120" s="4">
        <f t="shared" si="2"/>
        <v>8.4444547491431565E-4</v>
      </c>
    </row>
    <row r="121" spans="1:6" ht="18" customHeight="1">
      <c r="A121" s="19">
        <v>84</v>
      </c>
      <c r="B121" s="10" t="s">
        <v>231</v>
      </c>
      <c r="C121" s="11">
        <v>1</v>
      </c>
      <c r="D121" s="12">
        <v>3.8</v>
      </c>
      <c r="E121" s="4">
        <f t="shared" si="2"/>
        <v>8.3837694955263286E-4</v>
      </c>
    </row>
    <row r="122" spans="1:6" ht="18" customHeight="1">
      <c r="A122" s="19">
        <v>85</v>
      </c>
      <c r="B122" s="10" t="s">
        <v>284</v>
      </c>
      <c r="C122" s="11">
        <v>1</v>
      </c>
      <c r="D122" s="12">
        <v>3.225806</v>
      </c>
      <c r="E122" s="4">
        <f t="shared" si="2"/>
        <v>7.1169510371804742E-4</v>
      </c>
    </row>
    <row r="123" spans="1:6" ht="18" customHeight="1">
      <c r="A123" s="19">
        <v>86</v>
      </c>
      <c r="B123" s="10" t="s">
        <v>232</v>
      </c>
      <c r="C123" s="11">
        <v>4</v>
      </c>
      <c r="D123" s="12">
        <v>3.2161849999999998</v>
      </c>
      <c r="E123" s="20">
        <f>4750000*F126</f>
        <v>109992625368.73155</v>
      </c>
    </row>
    <row r="124" spans="1:6" ht="18" customHeight="1">
      <c r="A124" s="19">
        <v>87</v>
      </c>
      <c r="B124" s="10" t="s">
        <v>233</v>
      </c>
      <c r="C124" s="11">
        <v>2</v>
      </c>
      <c r="D124" s="12">
        <v>3.1</v>
      </c>
    </row>
    <row r="125" spans="1:6" ht="18" customHeight="1">
      <c r="A125" s="19">
        <v>88</v>
      </c>
      <c r="B125" s="10" t="s">
        <v>118</v>
      </c>
      <c r="C125" s="11">
        <v>22</v>
      </c>
      <c r="D125" s="12">
        <v>2.8710100000000001</v>
      </c>
    </row>
    <row r="126" spans="1:6" ht="18" customHeight="1">
      <c r="A126" s="19">
        <v>89</v>
      </c>
      <c r="B126" s="10" t="s">
        <v>216</v>
      </c>
      <c r="C126" s="11">
        <v>2</v>
      </c>
      <c r="D126" s="12">
        <v>2.75</v>
      </c>
      <c r="F126" s="4">
        <f>157000000000/6780000</f>
        <v>23156.342182890854</v>
      </c>
    </row>
    <row r="127" spans="1:6" ht="18" customHeight="1">
      <c r="A127" s="19">
        <v>90</v>
      </c>
      <c r="B127" s="10" t="s">
        <v>234</v>
      </c>
      <c r="C127" s="11">
        <v>3</v>
      </c>
      <c r="D127" s="12">
        <v>2.27</v>
      </c>
    </row>
    <row r="128" spans="1:6" ht="18" customHeight="1">
      <c r="A128" s="19">
        <v>91</v>
      </c>
      <c r="B128" s="10" t="s">
        <v>235</v>
      </c>
      <c r="C128" s="11">
        <v>2</v>
      </c>
      <c r="D128" s="12">
        <v>1.5845</v>
      </c>
    </row>
    <row r="129" spans="1:4" ht="18" customHeight="1">
      <c r="A129" s="19">
        <v>92</v>
      </c>
      <c r="B129" s="10" t="s">
        <v>144</v>
      </c>
      <c r="C129" s="11">
        <v>5</v>
      </c>
      <c r="D129" s="12">
        <v>1.556643</v>
      </c>
    </row>
    <row r="130" spans="1:4" ht="18" customHeight="1">
      <c r="A130" s="19">
        <v>93</v>
      </c>
      <c r="B130" s="10" t="s">
        <v>236</v>
      </c>
      <c r="C130" s="11">
        <v>3</v>
      </c>
      <c r="D130" s="12">
        <v>1.4043000000000001</v>
      </c>
    </row>
    <row r="131" spans="1:4" ht="18" customHeight="1">
      <c r="A131" s="19">
        <v>94</v>
      </c>
      <c r="B131" s="10" t="s">
        <v>107</v>
      </c>
      <c r="C131" s="11">
        <v>6</v>
      </c>
      <c r="D131" s="12">
        <v>1.2845420000000001</v>
      </c>
    </row>
    <row r="132" spans="1:4" ht="18" customHeight="1">
      <c r="A132" s="19">
        <v>95</v>
      </c>
      <c r="B132" s="10" t="s">
        <v>277</v>
      </c>
      <c r="C132" s="11">
        <v>1</v>
      </c>
      <c r="D132" s="12">
        <v>1.239743</v>
      </c>
    </row>
    <row r="133" spans="1:4" ht="18" customHeight="1">
      <c r="A133" s="19">
        <v>96</v>
      </c>
      <c r="B133" s="10" t="s">
        <v>237</v>
      </c>
      <c r="C133" s="11">
        <v>5</v>
      </c>
      <c r="D133" s="12">
        <v>1.2</v>
      </c>
    </row>
    <row r="134" spans="1:4" ht="18" customHeight="1">
      <c r="A134" s="19">
        <v>97</v>
      </c>
      <c r="B134" s="10" t="s">
        <v>238</v>
      </c>
      <c r="C134" s="11">
        <v>4</v>
      </c>
      <c r="D134" s="12">
        <v>1.1100000000000001</v>
      </c>
    </row>
    <row r="135" spans="1:4" ht="18" customHeight="1">
      <c r="A135" s="19">
        <v>98</v>
      </c>
      <c r="B135" s="10" t="s">
        <v>131</v>
      </c>
      <c r="C135" s="11">
        <v>3</v>
      </c>
      <c r="D135" s="12">
        <v>1.07</v>
      </c>
    </row>
    <row r="136" spans="1:4" ht="18" customHeight="1">
      <c r="A136" s="19">
        <v>99</v>
      </c>
      <c r="B136" s="10" t="s">
        <v>239</v>
      </c>
      <c r="C136" s="11">
        <v>2</v>
      </c>
      <c r="D136" s="12">
        <v>1.0149999999999999</v>
      </c>
    </row>
    <row r="137" spans="1:4" ht="18" customHeight="1">
      <c r="A137" s="19">
        <v>100</v>
      </c>
      <c r="B137" s="10" t="s">
        <v>122</v>
      </c>
      <c r="C137" s="11">
        <v>5</v>
      </c>
      <c r="D137" s="12">
        <v>1.003787</v>
      </c>
    </row>
    <row r="138" spans="1:4" ht="18" customHeight="1">
      <c r="A138" s="19">
        <v>101</v>
      </c>
      <c r="B138" s="10" t="s">
        <v>240</v>
      </c>
      <c r="C138" s="11">
        <v>4</v>
      </c>
      <c r="D138" s="12">
        <v>0.95206999999999997</v>
      </c>
    </row>
    <row r="139" spans="1:4" ht="18" customHeight="1">
      <c r="A139" s="19">
        <v>102</v>
      </c>
      <c r="B139" s="10" t="s">
        <v>132</v>
      </c>
      <c r="C139" s="11">
        <v>19</v>
      </c>
      <c r="D139" s="12">
        <v>0.94168799999999997</v>
      </c>
    </row>
    <row r="140" spans="1:4" ht="18" customHeight="1">
      <c r="A140" s="19">
        <v>103</v>
      </c>
      <c r="B140" s="10" t="s">
        <v>241</v>
      </c>
      <c r="C140" s="11">
        <v>8</v>
      </c>
      <c r="D140" s="12">
        <v>0.82611859999999993</v>
      </c>
    </row>
    <row r="141" spans="1:4" ht="18" customHeight="1">
      <c r="A141" s="19">
        <v>104</v>
      </c>
      <c r="B141" s="10" t="s">
        <v>273</v>
      </c>
      <c r="C141" s="11">
        <v>3</v>
      </c>
      <c r="D141" s="12">
        <v>0.71</v>
      </c>
    </row>
    <row r="142" spans="1:4" ht="18" customHeight="1">
      <c r="A142" s="19">
        <v>105</v>
      </c>
      <c r="B142" s="10" t="s">
        <v>127</v>
      </c>
      <c r="C142" s="11">
        <v>19</v>
      </c>
      <c r="D142" s="12">
        <v>0.62115200000000004</v>
      </c>
    </row>
    <row r="143" spans="1:4" ht="18" customHeight="1">
      <c r="A143" s="19">
        <v>106</v>
      </c>
      <c r="B143" s="10" t="s">
        <v>116</v>
      </c>
      <c r="C143" s="11">
        <v>6</v>
      </c>
      <c r="D143" s="12">
        <v>0.56370699999999996</v>
      </c>
    </row>
    <row r="144" spans="1:4" ht="18" customHeight="1">
      <c r="A144" s="19">
        <v>107</v>
      </c>
      <c r="B144" s="10" t="s">
        <v>133</v>
      </c>
      <c r="C144" s="11">
        <v>3</v>
      </c>
      <c r="D144" s="12">
        <v>0.52214300000000002</v>
      </c>
    </row>
    <row r="145" spans="1:5" ht="18" customHeight="1">
      <c r="A145" s="19">
        <v>108</v>
      </c>
      <c r="B145" s="10" t="s">
        <v>242</v>
      </c>
      <c r="C145" s="11">
        <v>1</v>
      </c>
      <c r="D145" s="12">
        <v>0.5</v>
      </c>
    </row>
    <row r="146" spans="1:5" ht="18" customHeight="1">
      <c r="A146" s="19">
        <v>109</v>
      </c>
      <c r="B146" s="10" t="s">
        <v>90</v>
      </c>
      <c r="C146" s="11">
        <v>5</v>
      </c>
      <c r="D146" s="12">
        <v>0.43293700000000002</v>
      </c>
    </row>
    <row r="147" spans="1:5" ht="18" customHeight="1">
      <c r="A147" s="19">
        <v>110</v>
      </c>
      <c r="B147" s="21" t="s">
        <v>136</v>
      </c>
      <c r="C147" s="11">
        <v>5</v>
      </c>
      <c r="D147" s="12">
        <v>0.34545500000000001</v>
      </c>
    </row>
    <row r="148" spans="1:5" ht="18" customHeight="1">
      <c r="A148" s="19">
        <v>111</v>
      </c>
      <c r="B148" s="10" t="s">
        <v>128</v>
      </c>
      <c r="C148" s="11">
        <v>2</v>
      </c>
      <c r="D148" s="12">
        <v>0.32</v>
      </c>
    </row>
    <row r="149" spans="1:5" ht="18" customHeight="1">
      <c r="A149" s="19">
        <v>112</v>
      </c>
      <c r="B149" s="10" t="s">
        <v>243</v>
      </c>
      <c r="C149" s="11">
        <v>3</v>
      </c>
      <c r="D149" s="12">
        <v>0.31282902000000001</v>
      </c>
    </row>
    <row r="150" spans="1:5" ht="18" customHeight="1">
      <c r="A150" s="19">
        <v>113</v>
      </c>
      <c r="B150" s="10" t="s">
        <v>248</v>
      </c>
      <c r="C150" s="11">
        <v>2</v>
      </c>
      <c r="D150" s="12">
        <v>0.30685699999999999</v>
      </c>
    </row>
    <row r="151" spans="1:5" ht="18" customHeight="1">
      <c r="A151" s="19">
        <v>114</v>
      </c>
      <c r="B151" s="10" t="s">
        <v>138</v>
      </c>
      <c r="C151" s="11">
        <v>4</v>
      </c>
      <c r="D151" s="12">
        <v>0.29499999999999998</v>
      </c>
      <c r="E151" s="146"/>
    </row>
    <row r="152" spans="1:5" ht="18" customHeight="1">
      <c r="A152" s="19">
        <v>115</v>
      </c>
      <c r="B152" s="10" t="s">
        <v>244</v>
      </c>
      <c r="C152" s="11">
        <v>5</v>
      </c>
      <c r="D152" s="12">
        <v>0.27500000000000002</v>
      </c>
    </row>
    <row r="153" spans="1:5" ht="18" customHeight="1">
      <c r="A153" s="19">
        <v>116</v>
      </c>
      <c r="B153" s="10" t="s">
        <v>134</v>
      </c>
      <c r="C153" s="11">
        <v>3</v>
      </c>
      <c r="D153" s="12">
        <v>0.247</v>
      </c>
    </row>
    <row r="154" spans="1:5" ht="18" customHeight="1">
      <c r="A154" s="19">
        <v>117</v>
      </c>
      <c r="B154" s="10" t="s">
        <v>245</v>
      </c>
      <c r="C154" s="11">
        <v>1</v>
      </c>
      <c r="D154" s="12">
        <v>0.22500000000000001</v>
      </c>
    </row>
    <row r="155" spans="1:5" ht="18" customHeight="1">
      <c r="A155" s="19">
        <v>118</v>
      </c>
      <c r="B155" s="10" t="s">
        <v>246</v>
      </c>
      <c r="C155" s="11">
        <v>1</v>
      </c>
      <c r="D155" s="12">
        <v>0.21</v>
      </c>
    </row>
    <row r="156" spans="1:5" ht="18" customHeight="1">
      <c r="A156" s="19">
        <v>119</v>
      </c>
      <c r="B156" s="10" t="s">
        <v>258</v>
      </c>
      <c r="C156" s="11">
        <v>5</v>
      </c>
      <c r="D156" s="12">
        <v>0.202795</v>
      </c>
    </row>
    <row r="157" spans="1:5" ht="18" customHeight="1">
      <c r="A157" s="19">
        <v>120</v>
      </c>
      <c r="B157" s="10" t="s">
        <v>143</v>
      </c>
      <c r="C157" s="11">
        <v>5</v>
      </c>
      <c r="D157" s="12">
        <v>0.19290499999999999</v>
      </c>
    </row>
    <row r="158" spans="1:5" ht="18" customHeight="1">
      <c r="A158" s="19">
        <v>121</v>
      </c>
      <c r="B158" s="10" t="s">
        <v>253</v>
      </c>
      <c r="C158" s="11">
        <v>4</v>
      </c>
      <c r="D158" s="12">
        <v>0.17447299999999999</v>
      </c>
    </row>
    <row r="159" spans="1:5" ht="18" customHeight="1">
      <c r="A159" s="19">
        <v>122</v>
      </c>
      <c r="B159" s="10" t="s">
        <v>249</v>
      </c>
      <c r="C159" s="11">
        <v>5</v>
      </c>
      <c r="D159" s="12">
        <v>0.15781999999999999</v>
      </c>
    </row>
    <row r="160" spans="1:5" ht="18" customHeight="1">
      <c r="A160" s="19">
        <v>123</v>
      </c>
      <c r="B160" s="10" t="s">
        <v>285</v>
      </c>
      <c r="C160" s="11">
        <v>1</v>
      </c>
      <c r="D160" s="12">
        <v>0.14893600000000001</v>
      </c>
    </row>
    <row r="161" spans="1:4" ht="18" customHeight="1">
      <c r="A161" s="19">
        <v>124</v>
      </c>
      <c r="B161" s="10" t="s">
        <v>250</v>
      </c>
      <c r="C161" s="11">
        <v>2</v>
      </c>
      <c r="D161" s="12">
        <v>0.14291799999999999</v>
      </c>
    </row>
    <row r="162" spans="1:4" ht="18" customHeight="1">
      <c r="A162" s="19">
        <v>125</v>
      </c>
      <c r="B162" s="10" t="s">
        <v>125</v>
      </c>
      <c r="C162" s="11">
        <v>9</v>
      </c>
      <c r="D162" s="12">
        <v>0.13753014999999999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288</v>
      </c>
      <c r="C165" s="11">
        <v>1</v>
      </c>
      <c r="D165" s="12">
        <v>0.1</v>
      </c>
    </row>
    <row r="166" spans="1:4" ht="18" customHeight="1">
      <c r="A166" s="19">
        <v>129</v>
      </c>
      <c r="B166" s="10" t="s">
        <v>251</v>
      </c>
      <c r="C166" s="11">
        <v>1</v>
      </c>
      <c r="D166" s="12">
        <v>0.1</v>
      </c>
    </row>
    <row r="167" spans="1:4" ht="18" customHeight="1">
      <c r="A167" s="19">
        <v>130</v>
      </c>
      <c r="B167" s="10" t="s">
        <v>247</v>
      </c>
      <c r="C167" s="11">
        <v>2</v>
      </c>
      <c r="D167" s="12">
        <v>9.7000000000000003E-2</v>
      </c>
    </row>
    <row r="168" spans="1:4" ht="18" customHeight="1">
      <c r="A168" s="19">
        <v>131</v>
      </c>
      <c r="B168" s="10" t="s">
        <v>255</v>
      </c>
      <c r="C168" s="11">
        <v>3</v>
      </c>
      <c r="D168" s="12">
        <v>8.9399999999999993E-2</v>
      </c>
    </row>
    <row r="169" spans="1:4" ht="18" customHeight="1">
      <c r="A169" s="19">
        <v>132</v>
      </c>
      <c r="B169" s="10" t="s">
        <v>140</v>
      </c>
      <c r="C169" s="11">
        <v>2</v>
      </c>
      <c r="D169" s="12">
        <v>8.8900000000000007E-2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290</v>
      </c>
      <c r="C174" s="11">
        <v>1</v>
      </c>
      <c r="D174" s="12">
        <v>0.01</v>
      </c>
    </row>
    <row r="175" spans="1:4" ht="18" customHeight="1">
      <c r="A175" s="19">
        <v>138</v>
      </c>
      <c r="B175" s="10" t="s">
        <v>274</v>
      </c>
      <c r="C175" s="11">
        <v>1</v>
      </c>
      <c r="D175" s="12">
        <v>0.01</v>
      </c>
    </row>
    <row r="176" spans="1:4" ht="18" customHeight="1">
      <c r="A176" s="19">
        <v>139</v>
      </c>
      <c r="B176" s="10" t="s">
        <v>141</v>
      </c>
      <c r="C176" s="11">
        <v>1</v>
      </c>
      <c r="D176" s="12">
        <v>0.01</v>
      </c>
    </row>
    <row r="177" spans="1:6" ht="18" customHeight="1">
      <c r="A177" s="19">
        <v>140</v>
      </c>
      <c r="B177" s="10" t="s">
        <v>104</v>
      </c>
      <c r="C177" s="11">
        <v>1</v>
      </c>
      <c r="D177" s="12">
        <v>0.01</v>
      </c>
    </row>
    <row r="178" spans="1:6" ht="18" customHeight="1">
      <c r="A178" s="19">
        <v>141</v>
      </c>
      <c r="B178" s="10" t="s">
        <v>286</v>
      </c>
      <c r="C178" s="11">
        <v>1</v>
      </c>
      <c r="D178" s="12">
        <v>5.2859999999999999E-3</v>
      </c>
    </row>
    <row r="179" spans="1:6" ht="18" customHeight="1">
      <c r="A179" s="19">
        <v>142</v>
      </c>
      <c r="B179" s="10" t="s">
        <v>281</v>
      </c>
      <c r="C179" s="11">
        <v>1</v>
      </c>
      <c r="D179" s="12">
        <v>5.0000000000000001E-3</v>
      </c>
    </row>
    <row r="180" spans="1:6" ht="18" customHeight="1">
      <c r="A180" s="19">
        <v>143</v>
      </c>
      <c r="B180" s="10" t="s">
        <v>275</v>
      </c>
      <c r="C180" s="11">
        <v>1</v>
      </c>
      <c r="D180" s="12">
        <v>5.0000000000000001E-3</v>
      </c>
    </row>
    <row r="181" spans="1:6" ht="18" customHeight="1">
      <c r="A181" s="205" t="s">
        <v>206</v>
      </c>
      <c r="B181" s="205"/>
      <c r="C181" s="13">
        <f>SUM(C38:C180)</f>
        <v>38084</v>
      </c>
      <c r="D181" s="14">
        <f>SUM(D38:D180)</f>
        <v>453256.73636753985</v>
      </c>
    </row>
    <row r="182" spans="1:6" ht="15" customHeight="1">
      <c r="A182" s="15"/>
      <c r="B182" s="15"/>
      <c r="C182" s="16"/>
      <c r="D182" s="17"/>
      <c r="F182" s="146">
        <f>D181-D28</f>
        <v>0</v>
      </c>
    </row>
    <row r="183" spans="1:6" ht="15.75" customHeight="1">
      <c r="A183" s="206" t="s">
        <v>280</v>
      </c>
      <c r="B183" s="206"/>
      <c r="C183" s="206"/>
      <c r="D183" s="206"/>
    </row>
    <row r="184" spans="1:6" ht="15.75" customHeight="1">
      <c r="A184" s="206" t="str">
        <f>A6</f>
        <v>(Lũy kế các dự án còn hiệu lực đến ngày 20/08/2023)</v>
      </c>
      <c r="B184" s="206"/>
      <c r="C184" s="206"/>
      <c r="D184" s="206"/>
    </row>
    <row r="185" spans="1:6" ht="19.5" customHeight="1"/>
    <row r="186" spans="1:6" ht="47.25">
      <c r="A186" s="6" t="s">
        <v>201</v>
      </c>
      <c r="B186" s="7" t="s">
        <v>259</v>
      </c>
      <c r="C186" s="8" t="s">
        <v>203</v>
      </c>
      <c r="D186" s="9" t="s">
        <v>208</v>
      </c>
    </row>
    <row r="187" spans="1:6" ht="19.5" customHeight="1">
      <c r="A187" s="19">
        <v>1</v>
      </c>
      <c r="B187" s="10" t="s">
        <v>147</v>
      </c>
      <c r="C187" s="11">
        <v>12095</v>
      </c>
      <c r="D187" s="12">
        <v>57117.795405479999</v>
      </c>
      <c r="E187" s="4">
        <f>D187/$D$181*100</f>
        <v>12.601642915057292</v>
      </c>
    </row>
    <row r="188" spans="1:6" ht="19.5" customHeight="1">
      <c r="A188" s="19">
        <v>2</v>
      </c>
      <c r="B188" s="10" t="s">
        <v>150</v>
      </c>
      <c r="C188" s="11">
        <v>4152</v>
      </c>
      <c r="D188" s="12">
        <v>40163.384575969998</v>
      </c>
      <c r="E188" s="4">
        <f t="shared" ref="E188:E250" si="3">D188/$D$181*100</f>
        <v>8.8610673275028926</v>
      </c>
    </row>
    <row r="189" spans="1:6" ht="19.5" customHeight="1">
      <c r="A189" s="19">
        <v>3</v>
      </c>
      <c r="B189" s="10" t="s">
        <v>149</v>
      </c>
      <c r="C189" s="11">
        <v>7223</v>
      </c>
      <c r="D189" s="12">
        <v>39291.807204810015</v>
      </c>
      <c r="E189" s="4">
        <f t="shared" si="3"/>
        <v>8.6687751228365215</v>
      </c>
    </row>
    <row r="190" spans="1:6" ht="19.5" customHeight="1">
      <c r="A190" s="19">
        <v>4</v>
      </c>
      <c r="B190" s="10" t="s">
        <v>152</v>
      </c>
      <c r="C190" s="11">
        <v>1861</v>
      </c>
      <c r="D190" s="12">
        <v>36096.561355749996</v>
      </c>
      <c r="E190" s="4">
        <f t="shared" si="3"/>
        <v>7.9638223680981932</v>
      </c>
    </row>
    <row r="191" spans="1:6" ht="19.5" customHeight="1">
      <c r="A191" s="19">
        <v>5</v>
      </c>
      <c r="B191" s="10" t="s">
        <v>151</v>
      </c>
      <c r="C191" s="11">
        <v>541</v>
      </c>
      <c r="D191" s="12">
        <v>33152.741474850001</v>
      </c>
      <c r="E191" s="4">
        <f t="shared" si="3"/>
        <v>7.3143405965767894</v>
      </c>
    </row>
    <row r="192" spans="1:6" ht="19.5" customHeight="1">
      <c r="A192" s="19">
        <v>6</v>
      </c>
      <c r="B192" s="10" t="s">
        <v>153</v>
      </c>
      <c r="C192" s="11">
        <v>1053</v>
      </c>
      <c r="D192" s="12">
        <v>27376.493536420003</v>
      </c>
      <c r="E192" s="4">
        <f t="shared" si="3"/>
        <v>6.0399529317134668</v>
      </c>
    </row>
    <row r="193" spans="1:6" ht="19.5" customHeight="1">
      <c r="A193" s="19">
        <v>7</v>
      </c>
      <c r="B193" s="10" t="s">
        <v>154</v>
      </c>
      <c r="C193" s="11">
        <v>2003</v>
      </c>
      <c r="D193" s="12">
        <v>24236.676812719998</v>
      </c>
      <c r="E193" s="4">
        <f t="shared" si="3"/>
        <v>5.3472292561950585</v>
      </c>
    </row>
    <row r="194" spans="1:6" ht="19.5" customHeight="1">
      <c r="A194" s="19">
        <v>8</v>
      </c>
      <c r="B194" s="10" t="s">
        <v>158</v>
      </c>
      <c r="C194" s="11">
        <v>188</v>
      </c>
      <c r="D194" s="12">
        <v>15051.476525</v>
      </c>
      <c r="E194" s="4">
        <f t="shared" si="3"/>
        <v>3.3207397303401485</v>
      </c>
    </row>
    <row r="195" spans="1:6" ht="19.5" customHeight="1">
      <c r="A195" s="19">
        <v>9</v>
      </c>
      <c r="B195" s="10" t="s">
        <v>157</v>
      </c>
      <c r="C195" s="11">
        <v>1346</v>
      </c>
      <c r="D195" s="12">
        <v>13476.299770869999</v>
      </c>
      <c r="E195" s="4">
        <f t="shared" si="3"/>
        <v>2.9732155508312723</v>
      </c>
    </row>
    <row r="196" spans="1:6" ht="19.5" customHeight="1">
      <c r="A196" s="19">
        <v>10</v>
      </c>
      <c r="B196" s="10" t="s">
        <v>190</v>
      </c>
      <c r="C196" s="11">
        <v>82</v>
      </c>
      <c r="D196" s="12">
        <v>12018.294576</v>
      </c>
      <c r="E196" s="4">
        <f t="shared" si="3"/>
        <v>2.651542406697851</v>
      </c>
    </row>
    <row r="197" spans="1:6" ht="19.5" customHeight="1">
      <c r="A197" s="19">
        <v>11</v>
      </c>
      <c r="B197" s="10" t="s">
        <v>159</v>
      </c>
      <c r="C197" s="11">
        <v>641</v>
      </c>
      <c r="D197" s="12">
        <v>10919.069238370001</v>
      </c>
      <c r="E197" s="4">
        <f t="shared" si="3"/>
        <v>2.4090252526364822</v>
      </c>
    </row>
    <row r="198" spans="1:6" ht="19.5" customHeight="1">
      <c r="A198" s="19">
        <v>12</v>
      </c>
      <c r="B198" s="10" t="s">
        <v>169</v>
      </c>
      <c r="C198" s="11">
        <v>219</v>
      </c>
      <c r="D198" s="12">
        <v>10660.084605669999</v>
      </c>
      <c r="E198" s="4">
        <f t="shared" si="3"/>
        <v>2.3518866351775252</v>
      </c>
    </row>
    <row r="199" spans="1:6" ht="19.5" customHeight="1">
      <c r="A199" s="19">
        <v>13</v>
      </c>
      <c r="B199" s="10" t="s">
        <v>176</v>
      </c>
      <c r="C199" s="11">
        <v>169</v>
      </c>
      <c r="D199" s="12">
        <v>10579.62585524</v>
      </c>
      <c r="E199" s="4">
        <f t="shared" si="3"/>
        <v>2.3341353820853361</v>
      </c>
    </row>
    <row r="200" spans="1:6" ht="19.5" customHeight="1">
      <c r="A200" s="19">
        <v>14</v>
      </c>
      <c r="B200" s="10" t="s">
        <v>148</v>
      </c>
      <c r="C200" s="11">
        <v>362</v>
      </c>
      <c r="D200" s="12">
        <v>9624.7583427799982</v>
      </c>
      <c r="E200" s="4">
        <f t="shared" si="3"/>
        <v>2.1234672472634606</v>
      </c>
    </row>
    <row r="201" spans="1:6" ht="19.5" customHeight="1">
      <c r="A201" s="19">
        <v>15</v>
      </c>
      <c r="B201" s="10" t="s">
        <v>161</v>
      </c>
      <c r="C201" s="11">
        <v>549</v>
      </c>
      <c r="D201" s="12">
        <v>9428.3992776800005</v>
      </c>
      <c r="E201" s="4">
        <f t="shared" si="3"/>
        <v>2.0801454277856859</v>
      </c>
    </row>
    <row r="202" spans="1:6" ht="19.5" customHeight="1">
      <c r="A202" s="19">
        <v>16</v>
      </c>
      <c r="B202" s="10" t="s">
        <v>155</v>
      </c>
      <c r="C202" s="11">
        <v>555</v>
      </c>
      <c r="D202" s="12">
        <v>7190.1221500399997</v>
      </c>
      <c r="E202" s="4">
        <f t="shared" si="3"/>
        <v>1.5863243881740405</v>
      </c>
    </row>
    <row r="203" spans="1:6" ht="19.5" customHeight="1">
      <c r="A203" s="19">
        <v>17</v>
      </c>
      <c r="B203" s="10" t="s">
        <v>168</v>
      </c>
      <c r="C203" s="11">
        <v>520</v>
      </c>
      <c r="D203" s="12">
        <v>6963.06093805</v>
      </c>
      <c r="E203" s="4">
        <f t="shared" si="3"/>
        <v>1.5362288917872247</v>
      </c>
    </row>
    <row r="204" spans="1:6" ht="19.5" customHeight="1">
      <c r="A204" s="19">
        <v>18</v>
      </c>
      <c r="B204" s="10" t="s">
        <v>166</v>
      </c>
      <c r="C204" s="11">
        <v>224</v>
      </c>
      <c r="D204" s="12">
        <v>6344.4037004700003</v>
      </c>
      <c r="E204" s="4">
        <f t="shared" si="3"/>
        <v>1.399737321350125</v>
      </c>
    </row>
    <row r="205" spans="1:6" ht="19.5" customHeight="1">
      <c r="A205" s="19">
        <v>19</v>
      </c>
      <c r="B205" s="10" t="s">
        <v>160</v>
      </c>
      <c r="C205" s="11">
        <v>996</v>
      </c>
      <c r="D205" s="12">
        <v>6332.1403231099994</v>
      </c>
      <c r="E205" s="4">
        <f t="shared" si="3"/>
        <v>1.3970317074284695</v>
      </c>
    </row>
    <row r="206" spans="1:6" ht="19.5" customHeight="1">
      <c r="A206" s="19">
        <v>20</v>
      </c>
      <c r="B206" s="10" t="s">
        <v>156</v>
      </c>
      <c r="C206" s="11">
        <v>385</v>
      </c>
      <c r="D206" s="12">
        <v>5542.5253700000003</v>
      </c>
      <c r="E206" s="4">
        <f t="shared" si="3"/>
        <v>1.2228225032943891</v>
      </c>
      <c r="F206" s="165">
        <f>D206-780</f>
        <v>4762.5253700000003</v>
      </c>
    </row>
    <row r="207" spans="1:6" ht="19.5" customHeight="1">
      <c r="A207" s="19">
        <v>21</v>
      </c>
      <c r="B207" s="10" t="s">
        <v>181</v>
      </c>
      <c r="C207" s="11">
        <v>64</v>
      </c>
      <c r="D207" s="12">
        <v>4810.3202350000001</v>
      </c>
      <c r="E207" s="4">
        <f t="shared" si="3"/>
        <v>1.0612793697343696</v>
      </c>
    </row>
    <row r="208" spans="1:6" ht="19.5" customHeight="1">
      <c r="A208" s="19">
        <v>22</v>
      </c>
      <c r="B208" s="10" t="s">
        <v>162</v>
      </c>
      <c r="C208" s="11">
        <v>436</v>
      </c>
      <c r="D208" s="12">
        <v>4602.6755452600009</v>
      </c>
      <c r="E208" s="4">
        <f t="shared" si="3"/>
        <v>1.0154676535304159</v>
      </c>
    </row>
    <row r="209" spans="1:5" ht="19.5" customHeight="1">
      <c r="A209" s="19">
        <v>23</v>
      </c>
      <c r="B209" s="10" t="s">
        <v>146</v>
      </c>
      <c r="C209" s="11">
        <v>15</v>
      </c>
      <c r="D209" s="12">
        <v>4496.0433999999996</v>
      </c>
      <c r="E209" s="4">
        <f t="shared" si="3"/>
        <v>0.99194188177585474</v>
      </c>
    </row>
    <row r="210" spans="1:5" ht="19.5" customHeight="1">
      <c r="A210" s="19">
        <v>24</v>
      </c>
      <c r="B210" s="10" t="s">
        <v>185</v>
      </c>
      <c r="C210" s="11">
        <v>119</v>
      </c>
      <c r="D210" s="12">
        <v>4364.6989709999998</v>
      </c>
      <c r="E210" s="4">
        <f t="shared" si="3"/>
        <v>0.962963949742762</v>
      </c>
    </row>
    <row r="211" spans="1:5" ht="19.5" customHeight="1">
      <c r="A211" s="19">
        <v>25</v>
      </c>
      <c r="B211" s="10" t="s">
        <v>180</v>
      </c>
      <c r="C211" s="11">
        <v>136</v>
      </c>
      <c r="D211" s="12">
        <v>4273.5079130000004</v>
      </c>
      <c r="E211" s="4">
        <f t="shared" si="3"/>
        <v>0.94284487578683662</v>
      </c>
    </row>
    <row r="212" spans="1:5" ht="19.5" customHeight="1">
      <c r="A212" s="19">
        <v>26</v>
      </c>
      <c r="B212" s="10" t="s">
        <v>163</v>
      </c>
      <c r="C212" s="11">
        <v>135</v>
      </c>
      <c r="D212" s="12">
        <v>3896.871901</v>
      </c>
      <c r="E212" s="4">
        <f t="shared" si="3"/>
        <v>0.85974936240993416</v>
      </c>
    </row>
    <row r="213" spans="1:5" ht="19.5" customHeight="1">
      <c r="A213" s="19">
        <v>27</v>
      </c>
      <c r="B213" s="10" t="s">
        <v>173</v>
      </c>
      <c r="C213" s="11">
        <v>160</v>
      </c>
      <c r="D213" s="12">
        <v>3850.361598</v>
      </c>
      <c r="E213" s="4">
        <f t="shared" si="3"/>
        <v>0.84948800294890547</v>
      </c>
    </row>
    <row r="214" spans="1:5" ht="19.5" customHeight="1">
      <c r="A214" s="19">
        <v>28</v>
      </c>
      <c r="B214" s="10" t="s">
        <v>179</v>
      </c>
      <c r="C214" s="11">
        <v>140</v>
      </c>
      <c r="D214" s="12">
        <v>3489.4615910099997</v>
      </c>
      <c r="E214" s="4">
        <f t="shared" si="3"/>
        <v>0.76986425375053702</v>
      </c>
    </row>
    <row r="215" spans="1:5" ht="19.5" customHeight="1">
      <c r="A215" s="19">
        <v>29</v>
      </c>
      <c r="B215" s="10" t="s">
        <v>167</v>
      </c>
      <c r="C215" s="11">
        <v>220</v>
      </c>
      <c r="D215" s="12">
        <v>3325.7392570000002</v>
      </c>
      <c r="E215" s="4">
        <f t="shared" si="3"/>
        <v>0.73374292981344735</v>
      </c>
    </row>
    <row r="216" spans="1:5" ht="19.5" customHeight="1">
      <c r="A216" s="19">
        <v>30</v>
      </c>
      <c r="B216" s="10" t="s">
        <v>170</v>
      </c>
      <c r="C216" s="11">
        <v>40</v>
      </c>
      <c r="D216" s="12">
        <v>3198.402427</v>
      </c>
      <c r="E216" s="4">
        <f t="shared" si="3"/>
        <v>0.70564917636578883</v>
      </c>
    </row>
    <row r="217" spans="1:5" ht="19.5" customHeight="1">
      <c r="A217" s="19">
        <v>31</v>
      </c>
      <c r="B217" s="10" t="s">
        <v>172</v>
      </c>
      <c r="C217" s="11">
        <v>141</v>
      </c>
      <c r="D217" s="12">
        <v>2832.829252</v>
      </c>
      <c r="E217" s="4">
        <f t="shared" si="3"/>
        <v>0.62499440707769127</v>
      </c>
    </row>
    <row r="218" spans="1:5" ht="19.5" customHeight="1">
      <c r="A218" s="19">
        <v>32</v>
      </c>
      <c r="B218" s="10" t="s">
        <v>260</v>
      </c>
      <c r="C218" s="11">
        <v>50</v>
      </c>
      <c r="D218" s="12">
        <v>2768.6918150000001</v>
      </c>
      <c r="E218" s="4">
        <f t="shared" si="3"/>
        <v>0.610844052134485</v>
      </c>
    </row>
    <row r="219" spans="1:5" ht="19.5" customHeight="1">
      <c r="A219" s="19">
        <v>33</v>
      </c>
      <c r="B219" s="10" t="s">
        <v>264</v>
      </c>
      <c r="C219" s="11">
        <v>26</v>
      </c>
      <c r="D219" s="12">
        <v>2524.2635248299998</v>
      </c>
      <c r="E219" s="4">
        <f t="shared" si="3"/>
        <v>0.55691693521419794</v>
      </c>
    </row>
    <row r="220" spans="1:5" ht="19.5" customHeight="1">
      <c r="A220" s="19">
        <v>34</v>
      </c>
      <c r="B220" s="10" t="s">
        <v>164</v>
      </c>
      <c r="C220" s="11">
        <v>66</v>
      </c>
      <c r="D220" s="12">
        <v>2328.2879269999999</v>
      </c>
      <c r="E220" s="4">
        <f t="shared" si="3"/>
        <v>0.51367971839960092</v>
      </c>
    </row>
    <row r="221" spans="1:5" ht="19.5" customHeight="1">
      <c r="A221" s="19">
        <v>35</v>
      </c>
      <c r="B221" s="10" t="s">
        <v>196</v>
      </c>
      <c r="C221" s="11">
        <v>82</v>
      </c>
      <c r="D221" s="12">
        <v>2265.7061350699996</v>
      </c>
      <c r="E221" s="4">
        <f t="shared" si="3"/>
        <v>0.49987257844807154</v>
      </c>
    </row>
    <row r="222" spans="1:5" ht="19.5" customHeight="1">
      <c r="A222" s="19">
        <v>36</v>
      </c>
      <c r="B222" s="10" t="s">
        <v>165</v>
      </c>
      <c r="C222" s="11">
        <v>126</v>
      </c>
      <c r="D222" s="12">
        <v>2127.01877715</v>
      </c>
      <c r="E222" s="4">
        <f t="shared" si="3"/>
        <v>0.4692746089547864</v>
      </c>
    </row>
    <row r="223" spans="1:5" ht="19.5" customHeight="1">
      <c r="A223" s="19">
        <v>37</v>
      </c>
      <c r="B223" s="10" t="s">
        <v>194</v>
      </c>
      <c r="C223" s="11">
        <v>53</v>
      </c>
      <c r="D223" s="12">
        <v>2038.3972040000001</v>
      </c>
      <c r="E223" s="4">
        <f t="shared" si="3"/>
        <v>0.44972242891214109</v>
      </c>
    </row>
    <row r="224" spans="1:5" ht="19.5" customHeight="1">
      <c r="A224" s="19">
        <v>38</v>
      </c>
      <c r="B224" s="10" t="s">
        <v>174</v>
      </c>
      <c r="C224" s="11">
        <v>57</v>
      </c>
      <c r="D224" s="12">
        <v>1739.1378159999999</v>
      </c>
      <c r="E224" s="4">
        <f t="shared" si="3"/>
        <v>0.38369817290255476</v>
      </c>
    </row>
    <row r="225" spans="1:5" ht="19.5" customHeight="1">
      <c r="A225" s="19">
        <v>39</v>
      </c>
      <c r="B225" s="10" t="s">
        <v>175</v>
      </c>
      <c r="C225" s="11">
        <v>99</v>
      </c>
      <c r="D225" s="12">
        <v>1715.2447119999999</v>
      </c>
      <c r="E225" s="4">
        <f t="shared" si="3"/>
        <v>0.37842674457443271</v>
      </c>
    </row>
    <row r="226" spans="1:5" ht="19.5" customHeight="1">
      <c r="A226" s="19">
        <v>40</v>
      </c>
      <c r="B226" s="10" t="s">
        <v>192</v>
      </c>
      <c r="C226" s="11">
        <v>67</v>
      </c>
      <c r="D226" s="12">
        <v>1590.35706957</v>
      </c>
      <c r="E226" s="4">
        <f t="shared" si="3"/>
        <v>0.35087334439093709</v>
      </c>
    </row>
    <row r="227" spans="1:5" ht="19.5" customHeight="1">
      <c r="A227" s="19">
        <v>41</v>
      </c>
      <c r="B227" s="10" t="s">
        <v>178</v>
      </c>
      <c r="C227" s="11">
        <v>101</v>
      </c>
      <c r="D227" s="12">
        <v>1206.3204992799999</v>
      </c>
      <c r="E227" s="4">
        <f t="shared" si="3"/>
        <v>0.26614507904451984</v>
      </c>
    </row>
    <row r="228" spans="1:5" ht="19.5" customHeight="1">
      <c r="A228" s="19">
        <v>42</v>
      </c>
      <c r="B228" s="10" t="s">
        <v>261</v>
      </c>
      <c r="C228" s="11">
        <v>24</v>
      </c>
      <c r="D228" s="12">
        <v>1116.2776690000001</v>
      </c>
      <c r="E228" s="4">
        <f t="shared" si="3"/>
        <v>0.24627933341840624</v>
      </c>
    </row>
    <row r="229" spans="1:5" ht="19.5" customHeight="1">
      <c r="A229" s="19">
        <v>43</v>
      </c>
      <c r="B229" s="10" t="s">
        <v>171</v>
      </c>
      <c r="C229" s="11">
        <v>71</v>
      </c>
      <c r="D229" s="12">
        <v>1035.0426582</v>
      </c>
      <c r="E229" s="4">
        <f t="shared" si="3"/>
        <v>0.22835681748383274</v>
      </c>
    </row>
    <row r="230" spans="1:5" ht="19.5" customHeight="1">
      <c r="A230" s="19">
        <v>44</v>
      </c>
      <c r="B230" s="10" t="s">
        <v>177</v>
      </c>
      <c r="C230" s="11">
        <v>51</v>
      </c>
      <c r="D230" s="12">
        <v>720.141302</v>
      </c>
      <c r="E230" s="4">
        <f t="shared" si="3"/>
        <v>0.15888154421516354</v>
      </c>
    </row>
    <row r="231" spans="1:5" ht="19.5" customHeight="1">
      <c r="A231" s="19">
        <v>45</v>
      </c>
      <c r="B231" s="10" t="s">
        <v>184</v>
      </c>
      <c r="C231" s="11">
        <v>30</v>
      </c>
      <c r="D231" s="12">
        <v>706.827808</v>
      </c>
      <c r="E231" s="4">
        <f t="shared" si="3"/>
        <v>0.15594424777105634</v>
      </c>
    </row>
    <row r="232" spans="1:5" ht="19.5" customHeight="1">
      <c r="A232" s="19">
        <v>46</v>
      </c>
      <c r="B232" s="10" t="s">
        <v>186</v>
      </c>
      <c r="C232" s="11">
        <v>30</v>
      </c>
      <c r="D232" s="12">
        <v>686.08554600000002</v>
      </c>
      <c r="E232" s="4">
        <f t="shared" si="3"/>
        <v>0.15136797557569279</v>
      </c>
    </row>
    <row r="233" spans="1:5" ht="19.5" customHeight="1">
      <c r="A233" s="19">
        <v>47</v>
      </c>
      <c r="B233" s="10" t="s">
        <v>200</v>
      </c>
      <c r="C233" s="11">
        <v>33</v>
      </c>
      <c r="D233" s="12">
        <v>582.65248099999997</v>
      </c>
      <c r="E233" s="4">
        <f t="shared" si="3"/>
        <v>0.12854800254475091</v>
      </c>
    </row>
    <row r="234" spans="1:5" ht="19.5" customHeight="1">
      <c r="A234" s="19">
        <v>48</v>
      </c>
      <c r="B234" s="10" t="s">
        <v>182</v>
      </c>
      <c r="C234" s="11">
        <v>101</v>
      </c>
      <c r="D234" s="12">
        <v>514.30219520999992</v>
      </c>
      <c r="E234" s="4">
        <f t="shared" si="3"/>
        <v>0.11346818567589012</v>
      </c>
    </row>
    <row r="235" spans="1:5" ht="19.5" customHeight="1">
      <c r="A235" s="19">
        <v>49</v>
      </c>
      <c r="B235" s="10" t="s">
        <v>187</v>
      </c>
      <c r="C235" s="11">
        <v>35</v>
      </c>
      <c r="D235" s="12">
        <v>478.25191100000001</v>
      </c>
      <c r="E235" s="4">
        <f t="shared" si="3"/>
        <v>0.10551457322681508</v>
      </c>
    </row>
    <row r="236" spans="1:5" ht="19.5" customHeight="1">
      <c r="A236" s="19">
        <v>50</v>
      </c>
      <c r="B236" s="10" t="s">
        <v>191</v>
      </c>
      <c r="C236" s="11">
        <v>17</v>
      </c>
      <c r="D236" s="12">
        <v>431.86485599999997</v>
      </c>
      <c r="E236" s="4">
        <f t="shared" si="3"/>
        <v>9.5280405419017639E-2</v>
      </c>
    </row>
    <row r="237" spans="1:5" ht="19.5" customHeight="1">
      <c r="A237" s="19">
        <v>51</v>
      </c>
      <c r="B237" s="10" t="s">
        <v>188</v>
      </c>
      <c r="C237" s="11">
        <v>31</v>
      </c>
      <c r="D237" s="12">
        <v>317.30711000000002</v>
      </c>
      <c r="E237" s="4">
        <f t="shared" si="3"/>
        <v>7.0006043935042575E-2</v>
      </c>
    </row>
    <row r="238" spans="1:5" ht="19.5" customHeight="1">
      <c r="A238" s="19">
        <v>52</v>
      </c>
      <c r="B238" s="10" t="s">
        <v>262</v>
      </c>
      <c r="C238" s="11">
        <v>20</v>
      </c>
      <c r="D238" s="12">
        <v>311.87284799999998</v>
      </c>
      <c r="E238" s="4">
        <f t="shared" si="3"/>
        <v>6.8807107093297876E-2</v>
      </c>
    </row>
    <row r="239" spans="1:5" ht="19.5" customHeight="1">
      <c r="A239" s="19">
        <v>53</v>
      </c>
      <c r="B239" s="10" t="s">
        <v>195</v>
      </c>
      <c r="C239" s="11">
        <v>9</v>
      </c>
      <c r="D239" s="12">
        <v>245.35986299999999</v>
      </c>
      <c r="E239" s="4">
        <f t="shared" si="3"/>
        <v>5.4132645653839982E-2</v>
      </c>
    </row>
    <row r="240" spans="1:5" ht="19.5" customHeight="1">
      <c r="A240" s="19">
        <v>54</v>
      </c>
      <c r="B240" s="10" t="s">
        <v>198</v>
      </c>
      <c r="C240" s="11">
        <v>42</v>
      </c>
      <c r="D240" s="12">
        <v>240.36246</v>
      </c>
      <c r="E240" s="4">
        <f t="shared" si="3"/>
        <v>5.3030091053096515E-2</v>
      </c>
    </row>
    <row r="241" spans="1:5" ht="19.5" customHeight="1">
      <c r="A241" s="19">
        <v>55</v>
      </c>
      <c r="B241" s="10" t="s">
        <v>183</v>
      </c>
      <c r="C241" s="11">
        <v>21</v>
      </c>
      <c r="D241" s="12">
        <v>231.58128487000002</v>
      </c>
      <c r="E241" s="4">
        <f t="shared" si="3"/>
        <v>5.1092739784944718E-2</v>
      </c>
    </row>
    <row r="242" spans="1:5" ht="19.5" customHeight="1">
      <c r="A242" s="19">
        <v>56</v>
      </c>
      <c r="B242" s="10" t="s">
        <v>193</v>
      </c>
      <c r="C242" s="11">
        <v>19</v>
      </c>
      <c r="D242" s="12">
        <v>210.13464200000001</v>
      </c>
      <c r="E242" s="4">
        <f t="shared" si="3"/>
        <v>4.6361063198761737E-2</v>
      </c>
    </row>
    <row r="243" spans="1:5" ht="19.5" customHeight="1">
      <c r="A243" s="19">
        <v>57</v>
      </c>
      <c r="B243" s="10" t="s">
        <v>199</v>
      </c>
      <c r="C243" s="11">
        <v>10</v>
      </c>
      <c r="D243" s="12">
        <v>153.52383800000001</v>
      </c>
      <c r="E243" s="4">
        <f t="shared" si="3"/>
        <v>3.3871275522645419E-2</v>
      </c>
    </row>
    <row r="244" spans="1:5" ht="19.5" customHeight="1">
      <c r="A244" s="19">
        <v>58</v>
      </c>
      <c r="B244" s="10" t="s">
        <v>263</v>
      </c>
      <c r="C244" s="11">
        <v>10</v>
      </c>
      <c r="D244" s="12">
        <v>135.72999999999999</v>
      </c>
      <c r="E244" s="4">
        <f t="shared" si="3"/>
        <v>2.9945500884941807E-2</v>
      </c>
    </row>
    <row r="245" spans="1:5" ht="19.5" customHeight="1">
      <c r="A245" s="19">
        <v>59</v>
      </c>
      <c r="B245" s="10" t="s">
        <v>189</v>
      </c>
      <c r="C245" s="11">
        <v>8</v>
      </c>
      <c r="D245" s="12">
        <v>92.086029999999994</v>
      </c>
      <c r="E245" s="4">
        <f t="shared" si="3"/>
        <v>2.0316527612582166E-2</v>
      </c>
    </row>
    <row r="246" spans="1:5" ht="19.5" customHeight="1">
      <c r="A246" s="19">
        <v>60</v>
      </c>
      <c r="B246" s="10" t="s">
        <v>197</v>
      </c>
      <c r="C246" s="11">
        <v>13</v>
      </c>
      <c r="D246" s="12">
        <v>20.725000000000001</v>
      </c>
      <c r="E246" s="4">
        <f t="shared" si="3"/>
        <v>4.572463757757452E-3</v>
      </c>
    </row>
    <row r="247" spans="1:5" ht="19.5" customHeight="1">
      <c r="A247" s="19">
        <v>61</v>
      </c>
      <c r="B247" s="10" t="s">
        <v>265</v>
      </c>
      <c r="C247" s="11">
        <v>4</v>
      </c>
      <c r="D247" s="12">
        <v>7.9012618099999994</v>
      </c>
      <c r="E247" s="4">
        <f t="shared" si="3"/>
        <v>1.7432199404959249E-3</v>
      </c>
    </row>
    <row r="248" spans="1:5" ht="19.5" customHeight="1">
      <c r="A248" s="19">
        <v>62</v>
      </c>
      <c r="B248" s="10" t="s">
        <v>266</v>
      </c>
      <c r="C248" s="11">
        <v>6</v>
      </c>
      <c r="D248" s="12">
        <v>4.1469940000000003</v>
      </c>
      <c r="E248" s="4">
        <f t="shared" si="3"/>
        <v>9.1493267882449252E-4</v>
      </c>
    </row>
    <row r="249" spans="1:5" ht="19.5" customHeight="1">
      <c r="A249" s="19">
        <v>63</v>
      </c>
      <c r="B249" s="10" t="s">
        <v>267</v>
      </c>
      <c r="C249" s="11">
        <v>1</v>
      </c>
      <c r="D249" s="12">
        <v>3</v>
      </c>
      <c r="E249" s="4">
        <f t="shared" si="3"/>
        <v>6.618765391204997E-4</v>
      </c>
    </row>
    <row r="250" spans="1:5" ht="19.5" customHeight="1">
      <c r="A250" s="19">
        <v>64</v>
      </c>
      <c r="B250" s="10" t="s">
        <v>268</v>
      </c>
      <c r="C250" s="11">
        <v>1</v>
      </c>
      <c r="D250" s="12">
        <v>1.5</v>
      </c>
      <c r="E250" s="4">
        <f t="shared" si="3"/>
        <v>3.3093826956024985E-4</v>
      </c>
    </row>
    <row r="251" spans="1:5" ht="19.5" customHeight="1">
      <c r="A251" s="205" t="s">
        <v>206</v>
      </c>
      <c r="B251" s="205"/>
      <c r="C251" s="13">
        <f>SUM(C187:C250)</f>
        <v>38084</v>
      </c>
      <c r="D251" s="14">
        <f>SUM(D187:D250)</f>
        <v>453256.73636753979</v>
      </c>
    </row>
    <row r="252" spans="1:5" ht="18" customHeight="1"/>
    <row r="253" spans="1:5" ht="15.75" customHeight="1">
      <c r="A253" s="196" t="s">
        <v>307</v>
      </c>
      <c r="B253" s="196"/>
      <c r="C253" s="196"/>
      <c r="D253" s="196"/>
    </row>
    <row r="254" spans="1:5">
      <c r="A254" s="197" t="str">
        <f>A6</f>
        <v>(Lũy kế các dự án còn hiệu lực đến ngày 20/08/2023)</v>
      </c>
      <c r="B254" s="197"/>
      <c r="C254" s="197"/>
      <c r="D254" s="197"/>
    </row>
    <row r="255" spans="1:5">
      <c r="A255" s="126"/>
      <c r="B255" s="125"/>
      <c r="C255" s="127"/>
      <c r="D255" s="127"/>
    </row>
    <row r="256" spans="1:5" ht="47.25">
      <c r="A256" s="128" t="s">
        <v>1</v>
      </c>
      <c r="B256" s="129" t="s">
        <v>309</v>
      </c>
      <c r="C256" s="130" t="s">
        <v>203</v>
      </c>
      <c r="D256" s="131" t="s">
        <v>208</v>
      </c>
    </row>
    <row r="257" spans="1:7" s="164" customFormat="1">
      <c r="A257" s="160" t="s">
        <v>295</v>
      </c>
      <c r="B257" s="161" t="s">
        <v>304</v>
      </c>
      <c r="C257" s="162">
        <f>SUM(C258:C263)</f>
        <v>19447</v>
      </c>
      <c r="D257" s="163">
        <f>SUM(D258:D263)</f>
        <v>180757.91670008996</v>
      </c>
    </row>
    <row r="258" spans="1:7">
      <c r="A258" s="151">
        <v>1</v>
      </c>
      <c r="B258" s="134" t="s">
        <v>147</v>
      </c>
      <c r="C258" s="133">
        <f t="shared" ref="C258:C263" si="4">VLOOKUP(B258,$B$187:$D$250,2,FALSE)</f>
        <v>12095</v>
      </c>
      <c r="D258" s="141">
        <f t="shared" ref="D258:D263" si="5">VLOOKUP(B258,$B$187:$D$250,3,FALSE)</f>
        <v>57117.795405479999</v>
      </c>
    </row>
    <row r="259" spans="1:7">
      <c r="A259" s="151">
        <v>2</v>
      </c>
      <c r="B259" s="134" t="s">
        <v>150</v>
      </c>
      <c r="C259" s="133">
        <f t="shared" si="4"/>
        <v>4152</v>
      </c>
      <c r="D259" s="141">
        <f t="shared" si="5"/>
        <v>40163.384575969998</v>
      </c>
    </row>
    <row r="260" spans="1:7">
      <c r="A260" s="151">
        <v>3</v>
      </c>
      <c r="B260" s="134" t="s">
        <v>152</v>
      </c>
      <c r="C260" s="133">
        <f t="shared" si="4"/>
        <v>1861</v>
      </c>
      <c r="D260" s="141">
        <f t="shared" si="5"/>
        <v>36096.561355749996</v>
      </c>
    </row>
    <row r="261" spans="1:7">
      <c r="A261" s="151">
        <v>4</v>
      </c>
      <c r="B261" s="134" t="s">
        <v>151</v>
      </c>
      <c r="C261" s="133">
        <f t="shared" si="4"/>
        <v>541</v>
      </c>
      <c r="D261" s="141">
        <f t="shared" si="5"/>
        <v>33152.741474850001</v>
      </c>
      <c r="G261" s="4">
        <f>3043000-1770000</f>
        <v>1273000</v>
      </c>
    </row>
    <row r="262" spans="1:7">
      <c r="A262" s="151">
        <v>5</v>
      </c>
      <c r="B262" s="134" t="s">
        <v>148</v>
      </c>
      <c r="C262" s="133">
        <f t="shared" si="4"/>
        <v>362</v>
      </c>
      <c r="D262" s="141">
        <f t="shared" si="5"/>
        <v>9624.7583427799982</v>
      </c>
    </row>
    <row r="263" spans="1:7">
      <c r="A263" s="152">
        <v>6</v>
      </c>
      <c r="B263" s="136" t="s">
        <v>162</v>
      </c>
      <c r="C263" s="149">
        <f t="shared" si="4"/>
        <v>436</v>
      </c>
      <c r="D263" s="150">
        <f t="shared" si="5"/>
        <v>4602.6755452600009</v>
      </c>
    </row>
    <row r="264" spans="1:7">
      <c r="A264" s="153" t="s">
        <v>297</v>
      </c>
      <c r="B264" s="137" t="s">
        <v>296</v>
      </c>
      <c r="C264" s="138">
        <f>SUM(C265:C275)</f>
        <v>12817</v>
      </c>
      <c r="D264" s="143">
        <f>SUM(D265:D275)</f>
        <v>138347.84653511</v>
      </c>
    </row>
    <row r="265" spans="1:7">
      <c r="A265" s="154">
        <v>1</v>
      </c>
      <c r="B265" s="132" t="s">
        <v>149</v>
      </c>
      <c r="C265" s="133">
        <f t="shared" ref="C265:C275" si="6">VLOOKUP(B265,$B$187:$D$250,2,FALSE)</f>
        <v>7223</v>
      </c>
      <c r="D265" s="141">
        <f t="shared" ref="D265:D275" si="7">VLOOKUP(B265,$B$187:$D$250,3,FALSE)</f>
        <v>39291.807204810015</v>
      </c>
    </row>
    <row r="266" spans="1:7">
      <c r="A266" s="154">
        <v>2</v>
      </c>
      <c r="B266" s="132" t="s">
        <v>153</v>
      </c>
      <c r="C266" s="133">
        <f t="shared" si="6"/>
        <v>1053</v>
      </c>
      <c r="D266" s="141">
        <f t="shared" si="7"/>
        <v>27376.493536420003</v>
      </c>
    </row>
    <row r="267" spans="1:7">
      <c r="A267" s="154">
        <v>3</v>
      </c>
      <c r="B267" s="132" t="s">
        <v>154</v>
      </c>
      <c r="C267" s="133">
        <f t="shared" si="6"/>
        <v>2003</v>
      </c>
      <c r="D267" s="141">
        <f t="shared" si="7"/>
        <v>24236.676812719998</v>
      </c>
    </row>
    <row r="268" spans="1:7">
      <c r="A268" s="154">
        <v>4</v>
      </c>
      <c r="B268" s="132" t="s">
        <v>176</v>
      </c>
      <c r="C268" s="133">
        <f t="shared" si="6"/>
        <v>169</v>
      </c>
      <c r="D268" s="141">
        <f t="shared" si="7"/>
        <v>10579.62585524</v>
      </c>
    </row>
    <row r="269" spans="1:7">
      <c r="A269" s="154">
        <v>5</v>
      </c>
      <c r="B269" s="132" t="s">
        <v>161</v>
      </c>
      <c r="C269" s="133">
        <f t="shared" si="6"/>
        <v>549</v>
      </c>
      <c r="D269" s="141">
        <f t="shared" si="7"/>
        <v>9428.3992776800005</v>
      </c>
    </row>
    <row r="270" spans="1:7">
      <c r="A270" s="154">
        <v>6</v>
      </c>
      <c r="B270" s="132" t="s">
        <v>155</v>
      </c>
      <c r="C270" s="133">
        <f t="shared" si="6"/>
        <v>555</v>
      </c>
      <c r="D270" s="141">
        <f t="shared" si="7"/>
        <v>7190.1221500399997</v>
      </c>
    </row>
    <row r="271" spans="1:7">
      <c r="A271" s="154">
        <v>7</v>
      </c>
      <c r="B271" s="132" t="s">
        <v>168</v>
      </c>
      <c r="C271" s="133">
        <f t="shared" si="6"/>
        <v>520</v>
      </c>
      <c r="D271" s="141">
        <f t="shared" si="7"/>
        <v>6963.06093805</v>
      </c>
    </row>
    <row r="272" spans="1:7">
      <c r="A272" s="154">
        <v>8</v>
      </c>
      <c r="B272" s="132" t="s">
        <v>156</v>
      </c>
      <c r="C272" s="133">
        <f t="shared" si="6"/>
        <v>385</v>
      </c>
      <c r="D272" s="141">
        <f t="shared" si="7"/>
        <v>5542.5253700000003</v>
      </c>
    </row>
    <row r="273" spans="1:4">
      <c r="A273" s="154">
        <v>9</v>
      </c>
      <c r="B273" s="132" t="s">
        <v>163</v>
      </c>
      <c r="C273" s="133">
        <f t="shared" si="6"/>
        <v>135</v>
      </c>
      <c r="D273" s="141">
        <f t="shared" si="7"/>
        <v>3896.871901</v>
      </c>
    </row>
    <row r="274" spans="1:4">
      <c r="A274" s="154">
        <v>10</v>
      </c>
      <c r="B274" s="132" t="s">
        <v>165</v>
      </c>
      <c r="C274" s="133">
        <f t="shared" si="6"/>
        <v>126</v>
      </c>
      <c r="D274" s="141">
        <f t="shared" si="7"/>
        <v>2127.01877715</v>
      </c>
    </row>
    <row r="275" spans="1:4">
      <c r="A275" s="155">
        <v>11</v>
      </c>
      <c r="B275" s="135" t="s">
        <v>175</v>
      </c>
      <c r="C275" s="133">
        <f t="shared" si="6"/>
        <v>99</v>
      </c>
      <c r="D275" s="141">
        <f t="shared" si="7"/>
        <v>1715.2447119999999</v>
      </c>
    </row>
    <row r="276" spans="1:4">
      <c r="A276" s="153" t="s">
        <v>299</v>
      </c>
      <c r="B276" s="137" t="s">
        <v>300</v>
      </c>
      <c r="C276" s="138">
        <f>SUM(C277:C290)</f>
        <v>2372</v>
      </c>
      <c r="D276" s="143">
        <f>SUM(D277:D290)</f>
        <v>66677.0298377</v>
      </c>
    </row>
    <row r="277" spans="1:4">
      <c r="A277" s="151">
        <v>1</v>
      </c>
      <c r="B277" s="134" t="s">
        <v>158</v>
      </c>
      <c r="C277" s="133">
        <f t="shared" ref="C277:C290" si="8">VLOOKUP(B277,$B$187:$D$250,2,FALSE)</f>
        <v>188</v>
      </c>
      <c r="D277" s="141">
        <f t="shared" ref="D277:D290" si="9">VLOOKUP(B277,$B$187:$D$250,3,FALSE)</f>
        <v>15051.476525</v>
      </c>
    </row>
    <row r="278" spans="1:4">
      <c r="A278" s="151">
        <v>2</v>
      </c>
      <c r="B278" s="134" t="s">
        <v>190</v>
      </c>
      <c r="C278" s="133">
        <f t="shared" si="8"/>
        <v>82</v>
      </c>
      <c r="D278" s="141">
        <f t="shared" si="9"/>
        <v>12018.294576</v>
      </c>
    </row>
    <row r="279" spans="1:4">
      <c r="A279" s="151">
        <v>3</v>
      </c>
      <c r="B279" s="134" t="s">
        <v>166</v>
      </c>
      <c r="C279" s="133">
        <f t="shared" si="8"/>
        <v>224</v>
      </c>
      <c r="D279" s="141">
        <f t="shared" si="9"/>
        <v>6344.4037004700003</v>
      </c>
    </row>
    <row r="280" spans="1:4">
      <c r="A280" s="151">
        <v>4</v>
      </c>
      <c r="B280" s="134" t="s">
        <v>160</v>
      </c>
      <c r="C280" s="133">
        <f t="shared" si="8"/>
        <v>996</v>
      </c>
      <c r="D280" s="141">
        <f t="shared" si="9"/>
        <v>6332.1403231099994</v>
      </c>
    </row>
    <row r="281" spans="1:4">
      <c r="A281" s="151">
        <v>5</v>
      </c>
      <c r="B281" s="134" t="s">
        <v>185</v>
      </c>
      <c r="C281" s="133">
        <f t="shared" si="8"/>
        <v>119</v>
      </c>
      <c r="D281" s="141">
        <f t="shared" si="9"/>
        <v>4364.6989709999998</v>
      </c>
    </row>
    <row r="282" spans="1:4">
      <c r="A282" s="151">
        <v>6</v>
      </c>
      <c r="B282" s="134" t="s">
        <v>180</v>
      </c>
      <c r="C282" s="133">
        <f t="shared" si="8"/>
        <v>136</v>
      </c>
      <c r="D282" s="141">
        <f t="shared" si="9"/>
        <v>4273.5079130000004</v>
      </c>
    </row>
    <row r="283" spans="1:4">
      <c r="A283" s="151">
        <v>7</v>
      </c>
      <c r="B283" s="139" t="s">
        <v>173</v>
      </c>
      <c r="C283" s="133">
        <f t="shared" si="8"/>
        <v>160</v>
      </c>
      <c r="D283" s="141">
        <f t="shared" si="9"/>
        <v>3850.361598</v>
      </c>
    </row>
    <row r="284" spans="1:4">
      <c r="A284" s="151">
        <v>8</v>
      </c>
      <c r="B284" s="139" t="s">
        <v>179</v>
      </c>
      <c r="C284" s="133">
        <f t="shared" si="8"/>
        <v>140</v>
      </c>
      <c r="D284" s="141">
        <f t="shared" si="9"/>
        <v>3489.4615910099997</v>
      </c>
    </row>
    <row r="285" spans="1:4">
      <c r="A285" s="151">
        <v>9</v>
      </c>
      <c r="B285" s="134" t="s">
        <v>264</v>
      </c>
      <c r="C285" s="133">
        <f t="shared" si="8"/>
        <v>26</v>
      </c>
      <c r="D285" s="141">
        <f t="shared" si="9"/>
        <v>2524.2635248299998</v>
      </c>
    </row>
    <row r="286" spans="1:4">
      <c r="A286" s="151">
        <v>10</v>
      </c>
      <c r="B286" s="134" t="s">
        <v>164</v>
      </c>
      <c r="C286" s="133">
        <f t="shared" si="8"/>
        <v>66</v>
      </c>
      <c r="D286" s="141">
        <f t="shared" si="9"/>
        <v>2328.2879269999999</v>
      </c>
    </row>
    <row r="287" spans="1:4">
      <c r="A287" s="151">
        <v>11</v>
      </c>
      <c r="B287" s="134" t="s">
        <v>194</v>
      </c>
      <c r="C287" s="133">
        <f t="shared" si="8"/>
        <v>53</v>
      </c>
      <c r="D287" s="141">
        <f t="shared" si="9"/>
        <v>2038.3972040000001</v>
      </c>
    </row>
    <row r="288" spans="1:4">
      <c r="A288" s="151">
        <v>12</v>
      </c>
      <c r="B288" s="134" t="s">
        <v>174</v>
      </c>
      <c r="C288" s="133">
        <f t="shared" si="8"/>
        <v>57</v>
      </c>
      <c r="D288" s="141">
        <f t="shared" si="9"/>
        <v>1739.1378159999999</v>
      </c>
    </row>
    <row r="289" spans="1:4">
      <c r="A289" s="151">
        <v>13</v>
      </c>
      <c r="B289" s="134" t="s">
        <v>178</v>
      </c>
      <c r="C289" s="133">
        <f t="shared" si="8"/>
        <v>101</v>
      </c>
      <c r="D289" s="141">
        <f t="shared" si="9"/>
        <v>1206.3204992799999</v>
      </c>
    </row>
    <row r="290" spans="1:4">
      <c r="A290" s="152">
        <v>14</v>
      </c>
      <c r="B290" s="136" t="s">
        <v>261</v>
      </c>
      <c r="C290" s="133">
        <f t="shared" si="8"/>
        <v>24</v>
      </c>
      <c r="D290" s="141">
        <f t="shared" si="9"/>
        <v>1116.2776690000001</v>
      </c>
    </row>
    <row r="291" spans="1:4">
      <c r="A291" s="153" t="s">
        <v>301</v>
      </c>
      <c r="B291" s="137" t="s">
        <v>306</v>
      </c>
      <c r="C291" s="138">
        <f>SUM(C292:C304)</f>
        <v>1935</v>
      </c>
      <c r="D291" s="143">
        <f>SUM(D292:D304)</f>
        <v>35525.363582580001</v>
      </c>
    </row>
    <row r="292" spans="1:4">
      <c r="A292" s="151">
        <v>1</v>
      </c>
      <c r="B292" s="134" t="s">
        <v>157</v>
      </c>
      <c r="C292" s="133">
        <f t="shared" ref="C292:C304" si="10">VLOOKUP(B292,$B$187:$D$250,2,FALSE)</f>
        <v>1346</v>
      </c>
      <c r="D292" s="141">
        <f t="shared" ref="D292:D304" si="11">VLOOKUP(B292,$B$187:$D$250,3,FALSE)</f>
        <v>13476.299770869999</v>
      </c>
    </row>
    <row r="293" spans="1:4">
      <c r="A293" s="151">
        <v>2</v>
      </c>
      <c r="B293" s="134" t="s">
        <v>181</v>
      </c>
      <c r="C293" s="133">
        <f t="shared" si="10"/>
        <v>64</v>
      </c>
      <c r="D293" s="141">
        <f t="shared" si="11"/>
        <v>4810.3202350000001</v>
      </c>
    </row>
    <row r="294" spans="1:4">
      <c r="A294" s="151">
        <v>3</v>
      </c>
      <c r="B294" s="139" t="s">
        <v>146</v>
      </c>
      <c r="C294" s="133">
        <f t="shared" si="10"/>
        <v>15</v>
      </c>
      <c r="D294" s="141">
        <f t="shared" si="11"/>
        <v>4496.0433999999996</v>
      </c>
    </row>
    <row r="295" spans="1:4">
      <c r="A295" s="151">
        <v>4</v>
      </c>
      <c r="B295" s="134" t="s">
        <v>170</v>
      </c>
      <c r="C295" s="133">
        <f t="shared" si="10"/>
        <v>40</v>
      </c>
      <c r="D295" s="141">
        <f t="shared" si="11"/>
        <v>3198.402427</v>
      </c>
    </row>
    <row r="296" spans="1:4">
      <c r="A296" s="151">
        <v>5</v>
      </c>
      <c r="B296" s="134" t="s">
        <v>172</v>
      </c>
      <c r="C296" s="133">
        <f t="shared" si="10"/>
        <v>141</v>
      </c>
      <c r="D296" s="141">
        <f t="shared" si="11"/>
        <v>2832.829252</v>
      </c>
    </row>
    <row r="297" spans="1:4">
      <c r="A297" s="151">
        <v>6</v>
      </c>
      <c r="B297" s="134" t="s">
        <v>196</v>
      </c>
      <c r="C297" s="133">
        <f t="shared" si="10"/>
        <v>82</v>
      </c>
      <c r="D297" s="141">
        <f t="shared" si="11"/>
        <v>2265.7061350699996</v>
      </c>
    </row>
    <row r="298" spans="1:4">
      <c r="A298" s="151">
        <v>7</v>
      </c>
      <c r="B298" s="134" t="s">
        <v>192</v>
      </c>
      <c r="C298" s="133">
        <f t="shared" si="10"/>
        <v>67</v>
      </c>
      <c r="D298" s="141">
        <f t="shared" si="11"/>
        <v>1590.35706957</v>
      </c>
    </row>
    <row r="299" spans="1:4">
      <c r="A299" s="151">
        <v>8</v>
      </c>
      <c r="B299" s="134" t="s">
        <v>171</v>
      </c>
      <c r="C299" s="133">
        <f t="shared" si="10"/>
        <v>71</v>
      </c>
      <c r="D299" s="141">
        <f t="shared" si="11"/>
        <v>1035.0426582</v>
      </c>
    </row>
    <row r="300" spans="1:4">
      <c r="A300" s="151">
        <v>9</v>
      </c>
      <c r="B300" s="134" t="s">
        <v>186</v>
      </c>
      <c r="C300" s="133">
        <f t="shared" si="10"/>
        <v>30</v>
      </c>
      <c r="D300" s="141">
        <f t="shared" si="11"/>
        <v>686.08554600000002</v>
      </c>
    </row>
    <row r="301" spans="1:4">
      <c r="A301" s="151">
        <v>10</v>
      </c>
      <c r="B301" s="134" t="s">
        <v>191</v>
      </c>
      <c r="C301" s="133">
        <f t="shared" si="10"/>
        <v>17</v>
      </c>
      <c r="D301" s="141">
        <f t="shared" si="11"/>
        <v>431.86485599999997</v>
      </c>
    </row>
    <row r="302" spans="1:4">
      <c r="A302" s="151">
        <v>11</v>
      </c>
      <c r="B302" s="139" t="s">
        <v>188</v>
      </c>
      <c r="C302" s="133">
        <f t="shared" si="10"/>
        <v>31</v>
      </c>
      <c r="D302" s="141">
        <f t="shared" si="11"/>
        <v>317.30711000000002</v>
      </c>
    </row>
    <row r="303" spans="1:4">
      <c r="A303" s="151">
        <v>12</v>
      </c>
      <c r="B303" s="134" t="s">
        <v>183</v>
      </c>
      <c r="C303" s="133">
        <f t="shared" si="10"/>
        <v>21</v>
      </c>
      <c r="D303" s="141">
        <f t="shared" si="11"/>
        <v>231.58128487000002</v>
      </c>
    </row>
    <row r="304" spans="1:4">
      <c r="A304" s="151">
        <v>13</v>
      </c>
      <c r="B304" s="134" t="s">
        <v>199</v>
      </c>
      <c r="C304" s="133">
        <f t="shared" si="10"/>
        <v>10</v>
      </c>
      <c r="D304" s="141">
        <f t="shared" si="11"/>
        <v>153.52383800000001</v>
      </c>
    </row>
    <row r="305" spans="1:4">
      <c r="A305" s="153" t="s">
        <v>303</v>
      </c>
      <c r="B305" s="137" t="s">
        <v>298</v>
      </c>
      <c r="C305" s="138">
        <f>SUM(C306:C319)</f>
        <v>1295</v>
      </c>
      <c r="D305" s="143">
        <f>SUM(D306:D319)</f>
        <v>27309.439152849998</v>
      </c>
    </row>
    <row r="306" spans="1:4">
      <c r="A306" s="151">
        <v>1</v>
      </c>
      <c r="B306" s="134" t="s">
        <v>159</v>
      </c>
      <c r="C306" s="133">
        <f t="shared" ref="C306:C319" si="12">VLOOKUP(B306,$B$187:$D$250,2,FALSE)</f>
        <v>641</v>
      </c>
      <c r="D306" s="141">
        <f t="shared" ref="D306:D319" si="13">VLOOKUP(B306,$B$187:$D$250,3,FALSE)</f>
        <v>10919.069238370001</v>
      </c>
    </row>
    <row r="307" spans="1:4">
      <c r="A307" s="151">
        <v>2</v>
      </c>
      <c r="B307" s="134" t="s">
        <v>169</v>
      </c>
      <c r="C307" s="133">
        <f t="shared" si="12"/>
        <v>219</v>
      </c>
      <c r="D307" s="141">
        <f t="shared" si="13"/>
        <v>10660.084605669999</v>
      </c>
    </row>
    <row r="308" spans="1:4">
      <c r="A308" s="151">
        <v>3</v>
      </c>
      <c r="B308" s="134" t="s">
        <v>167</v>
      </c>
      <c r="C308" s="133">
        <f t="shared" si="12"/>
        <v>220</v>
      </c>
      <c r="D308" s="141">
        <f t="shared" si="13"/>
        <v>3325.7392570000002</v>
      </c>
    </row>
    <row r="309" spans="1:4">
      <c r="A309" s="151">
        <v>4</v>
      </c>
      <c r="B309" s="134" t="s">
        <v>177</v>
      </c>
      <c r="C309" s="133">
        <f t="shared" si="12"/>
        <v>51</v>
      </c>
      <c r="D309" s="141">
        <f t="shared" si="13"/>
        <v>720.141302</v>
      </c>
    </row>
    <row r="310" spans="1:4">
      <c r="A310" s="151">
        <v>5</v>
      </c>
      <c r="B310" s="136" t="s">
        <v>200</v>
      </c>
      <c r="C310" s="133">
        <f t="shared" si="12"/>
        <v>33</v>
      </c>
      <c r="D310" s="141">
        <f t="shared" si="13"/>
        <v>582.65248099999997</v>
      </c>
    </row>
    <row r="311" spans="1:4">
      <c r="A311" s="151">
        <v>6</v>
      </c>
      <c r="B311" s="136" t="s">
        <v>187</v>
      </c>
      <c r="C311" s="133">
        <f t="shared" si="12"/>
        <v>35</v>
      </c>
      <c r="D311" s="141">
        <f t="shared" si="13"/>
        <v>478.25191100000001</v>
      </c>
    </row>
    <row r="312" spans="1:4">
      <c r="A312" s="151">
        <v>7</v>
      </c>
      <c r="B312" s="136" t="s">
        <v>198</v>
      </c>
      <c r="C312" s="133">
        <f t="shared" si="12"/>
        <v>42</v>
      </c>
      <c r="D312" s="141">
        <f t="shared" si="13"/>
        <v>240.36246</v>
      </c>
    </row>
    <row r="313" spans="1:4">
      <c r="A313" s="151">
        <v>8</v>
      </c>
      <c r="B313" s="136" t="s">
        <v>193</v>
      </c>
      <c r="C313" s="133">
        <f t="shared" si="12"/>
        <v>19</v>
      </c>
      <c r="D313" s="141">
        <f t="shared" si="13"/>
        <v>210.13464200000001</v>
      </c>
    </row>
    <row r="314" spans="1:4">
      <c r="A314" s="151">
        <v>9</v>
      </c>
      <c r="B314" s="136" t="s">
        <v>263</v>
      </c>
      <c r="C314" s="133">
        <f t="shared" si="12"/>
        <v>10</v>
      </c>
      <c r="D314" s="141">
        <f t="shared" si="13"/>
        <v>135.72999999999999</v>
      </c>
    </row>
    <row r="315" spans="1:4">
      <c r="A315" s="151">
        <v>10</v>
      </c>
      <c r="B315" s="136" t="s">
        <v>197</v>
      </c>
      <c r="C315" s="133">
        <f t="shared" si="12"/>
        <v>13</v>
      </c>
      <c r="D315" s="141">
        <f t="shared" si="13"/>
        <v>20.725000000000001</v>
      </c>
    </row>
    <row r="316" spans="1:4">
      <c r="A316" s="151">
        <v>11</v>
      </c>
      <c r="B316" s="136" t="s">
        <v>265</v>
      </c>
      <c r="C316" s="133">
        <f t="shared" si="12"/>
        <v>4</v>
      </c>
      <c r="D316" s="141">
        <f t="shared" si="13"/>
        <v>7.9012618099999994</v>
      </c>
    </row>
    <row r="317" spans="1:4">
      <c r="A317" s="151">
        <v>12</v>
      </c>
      <c r="B317" s="136" t="s">
        <v>266</v>
      </c>
      <c r="C317" s="133">
        <f t="shared" si="12"/>
        <v>6</v>
      </c>
      <c r="D317" s="141">
        <f t="shared" si="13"/>
        <v>4.1469940000000003</v>
      </c>
    </row>
    <row r="318" spans="1:4">
      <c r="A318" s="151">
        <v>13</v>
      </c>
      <c r="B318" s="136" t="s">
        <v>267</v>
      </c>
      <c r="C318" s="133">
        <f t="shared" si="12"/>
        <v>1</v>
      </c>
      <c r="D318" s="141">
        <f t="shared" si="13"/>
        <v>3</v>
      </c>
    </row>
    <row r="319" spans="1:4">
      <c r="A319" s="152">
        <v>14</v>
      </c>
      <c r="B319" s="136" t="s">
        <v>268</v>
      </c>
      <c r="C319" s="133">
        <f t="shared" si="12"/>
        <v>1</v>
      </c>
      <c r="D319" s="141">
        <f t="shared" si="13"/>
        <v>1.5</v>
      </c>
    </row>
    <row r="320" spans="1:4">
      <c r="A320" s="153" t="s">
        <v>305</v>
      </c>
      <c r="B320" s="137" t="s">
        <v>302</v>
      </c>
      <c r="C320" s="138">
        <f>SUM(C321:C325)</f>
        <v>168</v>
      </c>
      <c r="D320" s="143">
        <f>SUM(D321:D325)</f>
        <v>1870.4487442099996</v>
      </c>
    </row>
    <row r="321" spans="1:4">
      <c r="A321" s="151">
        <v>1</v>
      </c>
      <c r="B321" s="134" t="s">
        <v>184</v>
      </c>
      <c r="C321" s="133">
        <f>VLOOKUP(B321,$B$187:$D$250,2,FALSE)</f>
        <v>30</v>
      </c>
      <c r="D321" s="141">
        <f>VLOOKUP(B321,$B$187:$D$250,3,FALSE)</f>
        <v>706.827808</v>
      </c>
    </row>
    <row r="322" spans="1:4">
      <c r="A322" s="151">
        <v>2</v>
      </c>
      <c r="B322" s="134" t="s">
        <v>182</v>
      </c>
      <c r="C322" s="133">
        <f>VLOOKUP(B322,$B$187:$D$250,2,FALSE)</f>
        <v>101</v>
      </c>
      <c r="D322" s="141">
        <f>VLOOKUP(B322,$B$187:$D$250,3,FALSE)</f>
        <v>514.30219520999992</v>
      </c>
    </row>
    <row r="323" spans="1:4">
      <c r="A323" s="151">
        <v>3</v>
      </c>
      <c r="B323" s="134" t="s">
        <v>262</v>
      </c>
      <c r="C323" s="133">
        <f>VLOOKUP(B323,$B$187:$D$250,2,FALSE)</f>
        <v>20</v>
      </c>
      <c r="D323" s="141">
        <f>VLOOKUP(B323,$B$187:$D$250,3,FALSE)</f>
        <v>311.87284799999998</v>
      </c>
    </row>
    <row r="324" spans="1:4">
      <c r="A324" s="151">
        <v>4</v>
      </c>
      <c r="B324" s="134" t="s">
        <v>195</v>
      </c>
      <c r="C324" s="133">
        <f>VLOOKUP(B324,$B$187:$D$250,2,FALSE)</f>
        <v>9</v>
      </c>
      <c r="D324" s="141">
        <f>VLOOKUP(B324,$B$187:$D$250,3,FALSE)</f>
        <v>245.35986299999999</v>
      </c>
    </row>
    <row r="325" spans="1:4">
      <c r="A325" s="152">
        <v>5</v>
      </c>
      <c r="B325" s="136" t="s">
        <v>189</v>
      </c>
      <c r="C325" s="133">
        <f>VLOOKUP(B325,$B$187:$D$250,2,FALSE)</f>
        <v>8</v>
      </c>
      <c r="D325" s="141">
        <f>VLOOKUP(B325,$B$187:$D$250,3,FALSE)</f>
        <v>92.086029999999994</v>
      </c>
    </row>
    <row r="326" spans="1:4">
      <c r="A326" s="153" t="s">
        <v>308</v>
      </c>
      <c r="B326" s="137" t="s">
        <v>260</v>
      </c>
      <c r="C326" s="137">
        <f t="shared" ref="C326" si="14">VLOOKUP(B326,$B$187:$D$250,2,FALSE)</f>
        <v>50</v>
      </c>
      <c r="D326" s="143">
        <f t="shared" ref="D326" si="15">VLOOKUP(B326,$B$187:$D$250,3,FALSE)</f>
        <v>2768.6918150000001</v>
      </c>
    </row>
    <row r="327" spans="1:4">
      <c r="A327" s="202" t="s">
        <v>62</v>
      </c>
      <c r="B327" s="203"/>
      <c r="C327" s="140">
        <f>C291+C257+C320+C276+C305+C264+C326</f>
        <v>38084</v>
      </c>
      <c r="D327" s="142">
        <f>D291+D257+D320+D276+D305+D264+D326</f>
        <v>453256.73636753997</v>
      </c>
    </row>
  </sheetData>
  <sortState xmlns:xlrd2="http://schemas.microsoft.com/office/spreadsheetml/2017/richdata2" ref="B321:D325">
    <sortCondition descending="1" ref="D321:D325"/>
  </sortState>
  <mergeCells count="14">
    <mergeCell ref="A253:D253"/>
    <mergeCell ref="A254:D254"/>
    <mergeCell ref="A327:B327"/>
    <mergeCell ref="A1:D1"/>
    <mergeCell ref="A181:B181"/>
    <mergeCell ref="A183:D183"/>
    <mergeCell ref="A184:D184"/>
    <mergeCell ref="A251:B251"/>
    <mergeCell ref="A3:B3"/>
    <mergeCell ref="A5:D5"/>
    <mergeCell ref="A6:D6"/>
    <mergeCell ref="A28:B28"/>
    <mergeCell ref="A34:D34"/>
    <mergeCell ref="A35:D35"/>
  </mergeCells>
  <conditionalFormatting sqref="B9:B27">
    <cfRule type="duplicateValues" dxfId="13" priority="12"/>
  </conditionalFormatting>
  <conditionalFormatting sqref="B38:B180">
    <cfRule type="duplicateValues" dxfId="12" priority="767"/>
  </conditionalFormatting>
  <conditionalFormatting sqref="B258:B264 B276:B325">
    <cfRule type="duplicateValues" dxfId="11" priority="825" stopIfTrue="1"/>
  </conditionalFormatting>
  <conditionalFormatting sqref="B276:B325 B255:B264">
    <cfRule type="duplicateValues" dxfId="10" priority="819" stopIfTrue="1"/>
    <cfRule type="duplicateValues" dxfId="9" priority="820" stopIfTrue="1"/>
  </conditionalFormatting>
  <conditionalFormatting sqref="B327">
    <cfRule type="duplicateValues" dxfId="8" priority="6" stopIfTrue="1"/>
    <cfRule type="duplicateValues" dxfId="7" priority="7" stopIfTrue="1"/>
  </conditionalFormatting>
  <conditionalFormatting sqref="B328:B1048576 B181:B252 B1:B8 B28:B37">
    <cfRule type="duplicateValues" dxfId="6" priority="14"/>
  </conditionalFormatting>
  <conditionalFormatting sqref="B326:D326">
    <cfRule type="duplicateValues" dxfId="5" priority="1" stopIfTrue="1"/>
    <cfRule type="duplicateValues" dxfId="4" priority="2" stopIfTrue="1"/>
    <cfRule type="duplicateValues" dxfId="3" priority="3" stopIfTrue="1"/>
  </conditionalFormatting>
  <conditionalFormatting sqref="C256:D256">
    <cfRule type="duplicateValues" dxfId="2" priority="4" stopIfTrue="1"/>
    <cfRule type="duplicateValues" dxfId="1" priority="5" stopIfTrue="1"/>
  </conditionalFormatting>
  <pageMargins left="0.7" right="0.45" top="0.5" bottom="0.5" header="0.3" footer="0.3"/>
  <pageSetup paperSize="9" fitToHeight="0" orientation="portrait" r:id="rId1"/>
  <rowBreaks count="3" manualBreakCount="3">
    <brk id="33" max="3" man="1"/>
    <brk id="182" max="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8</vt:lpstr>
      <vt:lpstr>Thang 8 2023</vt:lpstr>
      <vt:lpstr>Luy ke T8 2023</vt:lpstr>
      <vt:lpstr>'Luy ke T8 2023'!Print_Area</vt:lpstr>
      <vt:lpstr>'thang 8'!Print_Area</vt:lpstr>
      <vt:lpstr>'Thang 8 2023'!Print_Area</vt:lpstr>
      <vt:lpstr>'Luy ke T8 2023'!Print_Titles</vt:lpstr>
      <vt:lpstr>'Thang 8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2023-08-24T07:59:38Z</cp:lastPrinted>
  <dcterms:created xsi:type="dcterms:W3CDTF">2020-03-20T08:58:11Z</dcterms:created>
  <dcterms:modified xsi:type="dcterms:W3CDTF">2023-08-24T10:11:43Z</dcterms:modified>
</cp:coreProperties>
</file>